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C:\Users\sponc\OneDrive\Escritorio\"/>
    </mc:Choice>
  </mc:AlternateContent>
  <xr:revisionPtr revIDLastSave="0" documentId="8_{EC00DA57-0144-4DC6-B32A-DF36AC44D675}" xr6:coauthVersionLast="47" xr6:coauthVersionMax="47" xr10:uidLastSave="{00000000-0000-0000-0000-000000000000}"/>
  <bookViews>
    <workbookView xWindow="-108" yWindow="-108" windowWidth="23256" windowHeight="12456" firstSheet="5" activeTab="5" xr2:uid="{00000000-000D-0000-FFFF-FFFF00000000}"/>
  </bookViews>
  <sheets>
    <sheet name="Cuello y Puño " sheetId="13" r:id="rId1"/>
    <sheet name="Mangas" sheetId="1" r:id="rId2"/>
    <sheet name="Espalda" sheetId="12" r:id="rId3"/>
    <sheet name="Frentes" sheetId="8" r:id="rId4"/>
    <sheet name="Ensamble 1" sheetId="10" r:id="rId5"/>
    <sheet name="Ensamble 2" sheetId="1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2" l="1"/>
  <c r="E24" i="12" s="1"/>
  <c r="G34" i="15"/>
  <c r="I19" i="15"/>
  <c r="I14" i="15"/>
  <c r="G29" i="15"/>
  <c r="G16" i="15"/>
  <c r="E16" i="15" s="1"/>
  <c r="G14" i="15"/>
  <c r="E14" i="15" s="1"/>
  <c r="G15" i="15"/>
  <c r="E15" i="15" s="1"/>
  <c r="G9" i="15"/>
  <c r="I9" i="15" s="1"/>
  <c r="L9" i="15" s="1"/>
  <c r="K9" i="15" s="1"/>
  <c r="D3" i="15"/>
  <c r="G40" i="10"/>
  <c r="E40" i="10" s="1"/>
  <c r="G41" i="10"/>
  <c r="E41" i="10" s="1"/>
  <c r="I34" i="10"/>
  <c r="G36" i="10"/>
  <c r="E36" i="10" s="1"/>
  <c r="G35" i="10"/>
  <c r="E35" i="10" s="1"/>
  <c r="I29" i="10"/>
  <c r="I9" i="10"/>
  <c r="I14" i="10"/>
  <c r="G16" i="10"/>
  <c r="E16" i="10" s="1"/>
  <c r="G15" i="10"/>
  <c r="E15" i="10" s="1"/>
  <c r="G10" i="10"/>
  <c r="E10" i="10" s="1"/>
  <c r="G54" i="8"/>
  <c r="E54" i="8" s="1"/>
  <c r="G20" i="8"/>
  <c r="E20" i="8" s="1"/>
  <c r="G19" i="8"/>
  <c r="I19" i="8" s="1"/>
  <c r="L19" i="8" s="1"/>
  <c r="K19" i="8" s="1"/>
  <c r="L14" i="8"/>
  <c r="D3" i="13"/>
  <c r="G9" i="13"/>
  <c r="E9" i="13" s="1"/>
  <c r="G14" i="13"/>
  <c r="I14" i="13" s="1"/>
  <c r="L14" i="13" s="1"/>
  <c r="K14" i="13" s="1"/>
  <c r="G19" i="13"/>
  <c r="E19" i="13" s="1"/>
  <c r="I19" i="13"/>
  <c r="L19" i="13"/>
  <c r="K19" i="13" s="1"/>
  <c r="G24" i="13"/>
  <c r="E24" i="13" s="1"/>
  <c r="G29" i="13"/>
  <c r="E29" i="13" s="1"/>
  <c r="I29" i="13"/>
  <c r="L29" i="13" s="1"/>
  <c r="K29" i="13" s="1"/>
  <c r="G34" i="13"/>
  <c r="E34" i="13" s="1"/>
  <c r="E39" i="13"/>
  <c r="G39" i="13"/>
  <c r="I39" i="13"/>
  <c r="L39" i="13" s="1"/>
  <c r="K39" i="13" s="1"/>
  <c r="G44" i="13"/>
  <c r="E44" i="13" s="1"/>
  <c r="I44" i="13"/>
  <c r="L44" i="13" s="1"/>
  <c r="K44" i="13" s="1"/>
  <c r="E49" i="13"/>
  <c r="G49" i="13"/>
  <c r="I49" i="13"/>
  <c r="L49" i="13"/>
  <c r="K49" i="13" s="1"/>
  <c r="G54" i="13"/>
  <c r="I54" i="13" s="1"/>
  <c r="L54" i="13" s="1"/>
  <c r="K54" i="13" s="1"/>
  <c r="G55" i="13"/>
  <c r="E55" i="13" s="1"/>
  <c r="G59" i="13"/>
  <c r="E59" i="13" s="1"/>
  <c r="G60" i="13"/>
  <c r="E60" i="13" s="1"/>
  <c r="G64" i="13"/>
  <c r="E64" i="13" s="1"/>
  <c r="I64" i="13"/>
  <c r="L64" i="13" s="1"/>
  <c r="K64" i="13" s="1"/>
  <c r="E65" i="13"/>
  <c r="G65" i="13"/>
  <c r="E69" i="13"/>
  <c r="G69" i="13"/>
  <c r="G70" i="13"/>
  <c r="E70" i="13" s="1"/>
  <c r="G74" i="13"/>
  <c r="E74" i="13" s="1"/>
  <c r="D3" i="12"/>
  <c r="E9" i="12"/>
  <c r="G9" i="12"/>
  <c r="I9" i="12" s="1"/>
  <c r="L9" i="12" s="1"/>
  <c r="K9" i="12" s="1"/>
  <c r="Q9" i="12"/>
  <c r="G14" i="12"/>
  <c r="E14" i="12" s="1"/>
  <c r="I14" i="12"/>
  <c r="L14" i="12" s="1"/>
  <c r="K14" i="12" s="1"/>
  <c r="E19" i="12"/>
  <c r="G19" i="12"/>
  <c r="I19" i="12" s="1"/>
  <c r="L19" i="12" s="1"/>
  <c r="K19" i="12" s="1"/>
  <c r="I24" i="12" l="1"/>
  <c r="L24" i="12" s="1"/>
  <c r="K24" i="12" s="1"/>
  <c r="I34" i="15"/>
  <c r="L34" i="15" s="1"/>
  <c r="K34" i="15" s="1"/>
  <c r="E34" i="15"/>
  <c r="E9" i="15"/>
  <c r="I29" i="15"/>
  <c r="L29" i="15" s="1"/>
  <c r="K29" i="15" s="1"/>
  <c r="E29" i="15"/>
  <c r="G20" i="15"/>
  <c r="E20" i="15" s="1"/>
  <c r="G19" i="15"/>
  <c r="L14" i="15"/>
  <c r="K14" i="15" s="1"/>
  <c r="G24" i="15"/>
  <c r="I54" i="8"/>
  <c r="L54" i="8" s="1"/>
  <c r="K54" i="8" s="1"/>
  <c r="E19" i="8"/>
  <c r="I69" i="13"/>
  <c r="L69" i="13" s="1"/>
  <c r="K69" i="13" s="1"/>
  <c r="I74" i="13"/>
  <c r="L74" i="13" s="1"/>
  <c r="K74" i="13" s="1"/>
  <c r="I34" i="13"/>
  <c r="L34" i="13" s="1"/>
  <c r="K34" i="13" s="1"/>
  <c r="I59" i="13"/>
  <c r="L59" i="13" s="1"/>
  <c r="K59" i="13" s="1"/>
  <c r="E14" i="13"/>
  <c r="E54" i="13"/>
  <c r="I24" i="13"/>
  <c r="L24" i="13" s="1"/>
  <c r="K24" i="13" s="1"/>
  <c r="I9" i="13"/>
  <c r="L9" i="13" s="1"/>
  <c r="K9" i="13" s="1"/>
  <c r="I24" i="15" l="1"/>
  <c r="L24" i="15" s="1"/>
  <c r="K24" i="15" s="1"/>
  <c r="E24" i="15"/>
  <c r="L19" i="15"/>
  <c r="K19" i="15" s="1"/>
  <c r="E19" i="15"/>
  <c r="I40" i="10" l="1"/>
  <c r="L40" i="10" l="1"/>
  <c r="K40" i="10"/>
  <c r="G14" i="10" l="1"/>
  <c r="G30" i="10"/>
  <c r="E30" i="10" s="1"/>
  <c r="G34" i="10"/>
  <c r="E34" i="10" s="1"/>
  <c r="G29" i="10"/>
  <c r="E29" i="10" s="1"/>
  <c r="G24" i="10"/>
  <c r="E24" i="10" s="1"/>
  <c r="G19" i="10"/>
  <c r="E19" i="10" s="1"/>
  <c r="G9" i="10"/>
  <c r="L9" i="10" s="1"/>
  <c r="E9" i="10"/>
  <c r="G59" i="8"/>
  <c r="I59" i="8" s="1"/>
  <c r="I39" i="8"/>
  <c r="L39" i="8" s="1"/>
  <c r="G49" i="8"/>
  <c r="E49" i="8" s="1"/>
  <c r="G44" i="8"/>
  <c r="E44" i="8" s="1"/>
  <c r="G39" i="8"/>
  <c r="E39" i="8" s="1"/>
  <c r="G34" i="8"/>
  <c r="E34" i="8" s="1"/>
  <c r="G29" i="8"/>
  <c r="E29" i="8" s="1"/>
  <c r="G24" i="8"/>
  <c r="E24" i="8" s="1"/>
  <c r="K14" i="8"/>
  <c r="I14" i="8"/>
  <c r="G14" i="8"/>
  <c r="E14" i="8" s="1"/>
  <c r="G9" i="8"/>
  <c r="I9" i="8" s="1"/>
  <c r="L9" i="8" s="1"/>
  <c r="K14" i="10" l="1"/>
  <c r="L14" i="10"/>
  <c r="E14" i="10"/>
  <c r="I19" i="10"/>
  <c r="I24" i="10"/>
  <c r="K24" i="10" s="1"/>
  <c r="K29" i="10"/>
  <c r="L34" i="10"/>
  <c r="L24" i="10"/>
  <c r="K9" i="10"/>
  <c r="L59" i="8"/>
  <c r="K59" i="8"/>
  <c r="E59" i="8"/>
  <c r="I24" i="8"/>
  <c r="K24" i="8" s="1"/>
  <c r="I49" i="8"/>
  <c r="K49" i="8" s="1"/>
  <c r="I44" i="8"/>
  <c r="L44" i="8" s="1"/>
  <c r="I34" i="8"/>
  <c r="K34" i="8" s="1"/>
  <c r="K29" i="8"/>
  <c r="K39" i="8"/>
  <c r="E9" i="8"/>
  <c r="K9" i="8"/>
  <c r="L29" i="10" l="1"/>
  <c r="L29" i="8"/>
  <c r="L34" i="8"/>
  <c r="L19" i="10"/>
  <c r="K19" i="10"/>
  <c r="K34" i="10"/>
  <c r="L24" i="8"/>
  <c r="L49" i="8"/>
  <c r="K44" i="8"/>
  <c r="I35" i="1" l="1"/>
  <c r="L35" i="1" s="1"/>
  <c r="G35" i="1"/>
  <c r="E35" i="1" s="1"/>
  <c r="I24" i="1"/>
  <c r="L24" i="1" s="1"/>
  <c r="G24" i="1"/>
  <c r="E24" i="1" s="1"/>
  <c r="G9" i="1"/>
  <c r="E9" i="1" s="1"/>
  <c r="G14" i="1"/>
  <c r="E14" i="1" s="1"/>
  <c r="I14" i="1" l="1"/>
  <c r="L14" i="1" s="1"/>
  <c r="I9" i="1" l="1"/>
  <c r="L9" i="1" s="1"/>
  <c r="I30" i="1"/>
  <c r="L30" i="1" s="1"/>
  <c r="G19" i="1"/>
  <c r="G30" i="1"/>
  <c r="D3" i="10" l="1"/>
  <c r="D3" i="8"/>
  <c r="I19" i="1"/>
  <c r="L19" i="1" s="1"/>
  <c r="E30" i="1"/>
  <c r="D3" i="1"/>
  <c r="E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tc={A5ACF987-DAC4-449A-B503-AC0C8D2429A4}</author>
  </authors>
  <commentList>
    <comment ref="E9" authorId="0" shapeId="0" xr:uid="{A5ACF987-DAC4-449A-B503-AC0C8D2429A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Hay que agregar el tiempo de fatiga </t>
      </text>
    </comment>
  </commentList>
</comments>
</file>

<file path=xl/sharedStrings.xml><?xml version="1.0" encoding="utf-8"?>
<sst xmlns="http://schemas.openxmlformats.org/spreadsheetml/2006/main" count="599" uniqueCount="115">
  <si>
    <t>META DIARIA</t>
  </si>
  <si>
    <t>CLIENTE:</t>
  </si>
  <si>
    <t>TOTAL</t>
  </si>
  <si>
    <t>DIA</t>
  </si>
  <si>
    <t>NOCHE</t>
  </si>
  <si>
    <t>SID &amp;ANN</t>
  </si>
  <si>
    <t>MINUTOS</t>
  </si>
  <si>
    <t>AREA DE CUELLO Y PUÑOS</t>
  </si>
  <si>
    <t>Coser Taco</t>
  </si>
  <si>
    <r>
      <t>EFF</t>
    </r>
    <r>
      <rPr>
        <b/>
        <strike/>
        <sz val="12"/>
        <rFont val="Arial"/>
        <family val="2"/>
      </rPr>
      <t>% OBLIGARTORIA</t>
    </r>
  </si>
  <si>
    <r>
      <t>EFF</t>
    </r>
    <r>
      <rPr>
        <b/>
        <strike/>
        <sz val="12"/>
        <rFont val="Arial"/>
        <family val="2"/>
      </rPr>
      <t>% REAL</t>
    </r>
  </si>
  <si>
    <t>PROD (9h)EFF OBLIGATORIA</t>
  </si>
  <si>
    <t>PROD (9h) EFF REAL</t>
  </si>
  <si>
    <t>SAM</t>
  </si>
  <si>
    <t xml:space="preserve">PERSONAL RQ </t>
  </si>
  <si>
    <t>PERSONAL ACTUAL</t>
  </si>
  <si>
    <t>MAQUINAS FALTANTES</t>
  </si>
  <si>
    <t>Deficit/ excedente de operradores</t>
  </si>
  <si>
    <t xml:space="preserve">Sandy Godoy </t>
  </si>
  <si>
    <t>Ruedo de Puño</t>
  </si>
  <si>
    <t xml:space="preserve">Deibi Moises Morgan </t>
  </si>
  <si>
    <t>Ruedo de Banada</t>
  </si>
  <si>
    <t>Cerrar Cuello</t>
  </si>
  <si>
    <t>Marlen Ortiz</t>
  </si>
  <si>
    <t>Cerrar Puño</t>
  </si>
  <si>
    <t>Emilia Gonzales</t>
  </si>
  <si>
    <t xml:space="preserve">Planchar Cuello </t>
  </si>
  <si>
    <t>Josue Bustillo</t>
  </si>
  <si>
    <t xml:space="preserve">Planchar Puño </t>
  </si>
  <si>
    <t>Pespunte de Puño</t>
  </si>
  <si>
    <t>Mirian Espinoza</t>
  </si>
  <si>
    <t xml:space="preserve">Pespunte de Cuello </t>
  </si>
  <si>
    <t xml:space="preserve">Entirado </t>
  </si>
  <si>
    <t>Evelin Avila</t>
  </si>
  <si>
    <t>Damaris Flores</t>
  </si>
  <si>
    <t>Tercer Costura</t>
  </si>
  <si>
    <t>Iris Flores</t>
  </si>
  <si>
    <t>Margoth Espinal</t>
  </si>
  <si>
    <t>Recortar Cuello</t>
  </si>
  <si>
    <t>Luz Salgado</t>
  </si>
  <si>
    <t>Afinar Cuello</t>
  </si>
  <si>
    <t>Recortar Puños???</t>
  </si>
  <si>
    <t>Luz Salgado ???</t>
  </si>
  <si>
    <t>AREA DE MANGAS</t>
  </si>
  <si>
    <t xml:space="preserve">Hacer Jareta Grande </t>
  </si>
  <si>
    <t>Viviana Estrada</t>
  </si>
  <si>
    <t>Hacer Jareta Pequeña</t>
  </si>
  <si>
    <t>Hacer Pico</t>
  </si>
  <si>
    <t>Matilde Gonzales</t>
  </si>
  <si>
    <t xml:space="preserve">Hacer Paleton </t>
  </si>
  <si>
    <t>Recortar Jareta</t>
  </si>
  <si>
    <t>Melva Carcamo</t>
  </si>
  <si>
    <t>Ojal y Boton de Manga</t>
  </si>
  <si>
    <t xml:space="preserve"> </t>
  </si>
  <si>
    <t>AREA DE ESPALDA</t>
  </si>
  <si>
    <t xml:space="preserve">produccion X h esperada </t>
  </si>
  <si>
    <t>produccion X h real</t>
  </si>
  <si>
    <t>Armar Espalda</t>
  </si>
  <si>
    <t>Suyapa Estrada</t>
  </si>
  <si>
    <t>Pegar Etiqueta</t>
  </si>
  <si>
    <t>Ingrid Aguilar</t>
  </si>
  <si>
    <t>Sobrecostura de Hombro</t>
  </si>
  <si>
    <t>Tania Linares</t>
  </si>
  <si>
    <t>Hacer Paleton de Espalda</t>
  </si>
  <si>
    <t xml:space="preserve">      </t>
  </si>
  <si>
    <t xml:space="preserve">Coser Tira de Pecho </t>
  </si>
  <si>
    <t>Leo</t>
  </si>
  <si>
    <t>Pegado de Bolsa x</t>
  </si>
  <si>
    <t>Marta Ortiz</t>
  </si>
  <si>
    <t>Ruedo de Bolsa x</t>
  </si>
  <si>
    <t>Fusionado de frente Izquierdo</t>
  </si>
  <si>
    <t xml:space="preserve">Leo </t>
  </si>
  <si>
    <t>Turback izquierdo</t>
  </si>
  <si>
    <t>Zaira Mendoza</t>
  </si>
  <si>
    <t>Planchar Bolsa x</t>
  </si>
  <si>
    <t>Mirian  Tosta</t>
  </si>
  <si>
    <t>Pegado de banda x</t>
  </si>
  <si>
    <t>Kelvin Ortiz</t>
  </si>
  <si>
    <t>Ojales de Frente x</t>
  </si>
  <si>
    <t>Saida Aguilar</t>
  </si>
  <si>
    <t>Pegar Boton de Frente</t>
  </si>
  <si>
    <t>Yeni Sanchez</t>
  </si>
  <si>
    <t>Comparar Delantero</t>
  </si>
  <si>
    <t>Ruedo de Delanteros</t>
  </si>
  <si>
    <t>Armar Hombro</t>
  </si>
  <si>
    <t>Justina Lagos</t>
  </si>
  <si>
    <t>Ana Reconco</t>
  </si>
  <si>
    <t xml:space="preserve">   </t>
  </si>
  <si>
    <t xml:space="preserve">Pespunte </t>
  </si>
  <si>
    <t>Marjori Ramirez</t>
  </si>
  <si>
    <t>Joselyn Lagos</t>
  </si>
  <si>
    <t>Pegar Cuello</t>
  </si>
  <si>
    <t>Delcia Padilla</t>
  </si>
  <si>
    <t xml:space="preserve">Tapar Cuello </t>
  </si>
  <si>
    <t xml:space="preserve">Emiliana Caceres </t>
  </si>
  <si>
    <t xml:space="preserve">Pegar Mangas </t>
  </si>
  <si>
    <t>Karina Ochoa</t>
  </si>
  <si>
    <t>Maryori Hernandez</t>
  </si>
  <si>
    <t xml:space="preserve">Pespunte de Mangas </t>
  </si>
  <si>
    <t>Joselyn Ramirez</t>
  </si>
  <si>
    <t>Stefany Gonzales</t>
  </si>
  <si>
    <t>Ruedo de Falda</t>
  </si>
  <si>
    <t>Norma Garcia</t>
  </si>
  <si>
    <t>Frances 1</t>
  </si>
  <si>
    <t>Ruth Maldonado</t>
  </si>
  <si>
    <t>Daniela Alvarez</t>
  </si>
  <si>
    <t>Doris Lopez</t>
  </si>
  <si>
    <t>Frances 2</t>
  </si>
  <si>
    <t>Wilda Ayala</t>
  </si>
  <si>
    <t>Jeffry Martinez</t>
  </si>
  <si>
    <t>Pegar Puño</t>
  </si>
  <si>
    <t xml:space="preserve">Elisa Figueroa </t>
  </si>
  <si>
    <t>Ojal Boton Banda</t>
  </si>
  <si>
    <t>Sandra Rodriguez</t>
  </si>
  <si>
    <t>Ojal Boton Puño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</si>
</sst>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20"/>
      <color theme="1"/>
      <name val="Arial"/>
      <family val="2"/>
    </font>
    <font>
      <b/>
      <sz val="12"/>
      <color theme="4" tint="-0.249977111117893"/>
      <name val="Arial"/>
      <family val="2"/>
    </font>
    <font>
      <b/>
      <strike/>
      <sz val="12"/>
      <name val="Arial"/>
      <family val="2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9" fontId="2" fillId="0" borderId="12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3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9" fontId="2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0" xfId="0" applyFont="1"/>
    <xf numFmtId="0" fontId="3" fillId="4" borderId="7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3" fillId="7" borderId="7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center" wrapText="1"/>
    </xf>
    <xf numFmtId="0" fontId="3" fillId="9" borderId="7" xfId="0" applyFont="1" applyFill="1" applyBorder="1" applyAlignment="1">
      <alignment horizontal="center" wrapText="1"/>
    </xf>
    <xf numFmtId="164" fontId="5" fillId="0" borderId="14" xfId="0" applyNumberFormat="1" applyFont="1" applyBorder="1" applyAlignment="1">
      <alignment horizontal="center" vertical="center"/>
    </xf>
    <xf numFmtId="0" fontId="10" fillId="0" borderId="11" xfId="0" applyFont="1" applyBorder="1"/>
    <xf numFmtId="0" fontId="0" fillId="0" borderId="15" xfId="0" applyBorder="1"/>
    <xf numFmtId="1" fontId="0" fillId="0" borderId="0" xfId="0" applyNumberFormat="1"/>
    <xf numFmtId="164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RGIO ALEJANDRO PONCE SAUCEDA" id="{1B445FDE-C348-48A1-8F4D-28615795F614}" userId="S::sponce@unitec.edu::3237e35a-44af-4ccb-8ae9-d2a011cdb8f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4-12-12T15:44:04.04" personId="{1B445FDE-C348-48A1-8F4D-28615795F614}" id="{A5ACF987-DAC4-449A-B503-AC0C8D2429A4}">
    <text xml:space="preserve">Hay que agregar el tiempo de fatiga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FD2A-DFB8-4F65-B274-C17E1D1F7D39}">
  <dimension ref="B1:M75"/>
  <sheetViews>
    <sheetView topLeftCell="A32" zoomScale="55" zoomScaleNormal="55" workbookViewId="0">
      <selection activeCell="R38" sqref="R38"/>
    </sheetView>
  </sheetViews>
  <sheetFormatPr defaultColWidth="11.42578125" defaultRowHeight="14.45"/>
  <cols>
    <col min="3" max="3" width="30" customWidth="1"/>
    <col min="4" max="4" width="14.85546875" customWidth="1"/>
    <col min="10" max="10" width="19.28515625" customWidth="1"/>
    <col min="17" max="17" width="26.7109375" customWidth="1"/>
    <col min="18" max="18" width="24.140625" customWidth="1"/>
  </cols>
  <sheetData>
    <row r="1" spans="2:13" ht="15" thickBot="1"/>
    <row r="2" spans="2:13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/>
      <c r="K2" s="8"/>
      <c r="L2" s="1"/>
      <c r="M2" s="1"/>
    </row>
    <row r="3" spans="2:13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3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3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3" ht="24.6">
      <c r="B6" s="1"/>
      <c r="C6" s="55" t="s">
        <v>7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3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</row>
    <row r="8" spans="2:13" ht="78.599999999999994" thickBot="1">
      <c r="B8" s="1"/>
      <c r="C8" s="42" t="s">
        <v>8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</row>
    <row r="9" spans="2:13" ht="16.149999999999999" thickBot="1">
      <c r="B9" s="1"/>
      <c r="C9" s="23" t="s">
        <v>18</v>
      </c>
      <c r="D9" s="24">
        <v>1</v>
      </c>
      <c r="E9" s="24">
        <f>+G9/F9</f>
        <v>1.0261282660332542</v>
      </c>
      <c r="F9" s="25">
        <v>500</v>
      </c>
      <c r="G9" s="26">
        <f>+$E$4/H9</f>
        <v>513.06413301662712</v>
      </c>
      <c r="H9" s="27">
        <v>1.0525</v>
      </c>
      <c r="I9" s="28">
        <f>+F9/G9</f>
        <v>0.97453703703703698</v>
      </c>
      <c r="J9" s="28">
        <v>1</v>
      </c>
      <c r="K9" s="28">
        <f>+L9</f>
        <v>2.5462962962963021E-2</v>
      </c>
      <c r="L9" s="28">
        <f>+J9-I9</f>
        <v>2.5462962962963021E-2</v>
      </c>
    </row>
    <row r="10" spans="2:13" ht="15.6">
      <c r="B10" s="1"/>
      <c r="C10" s="30"/>
      <c r="D10" s="31"/>
      <c r="E10" s="31"/>
      <c r="F10" s="32"/>
      <c r="G10" s="33"/>
      <c r="H10" s="6"/>
      <c r="I10" s="1"/>
      <c r="J10" s="34"/>
      <c r="K10" s="5"/>
      <c r="L10" s="1"/>
    </row>
    <row r="11" spans="2:13">
      <c r="C11" s="40"/>
      <c r="D11" s="40"/>
      <c r="E11" s="40"/>
      <c r="F11" s="40"/>
      <c r="G11" s="40"/>
      <c r="H11" s="40"/>
      <c r="I11" s="40"/>
      <c r="J11" s="40"/>
      <c r="K11" s="40"/>
    </row>
    <row r="12" spans="2:13" ht="15" thickBot="1">
      <c r="C12" s="40"/>
      <c r="D12" s="40"/>
      <c r="E12" s="40"/>
      <c r="F12" s="40"/>
      <c r="G12" s="40"/>
      <c r="H12" s="40"/>
      <c r="I12" s="40"/>
      <c r="J12" s="40"/>
      <c r="K12" s="40"/>
    </row>
    <row r="13" spans="2:13" ht="78.599999999999994" thickBot="1">
      <c r="C13" s="41" t="s">
        <v>19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</row>
    <row r="14" spans="2:13" ht="16.149999999999999" thickBot="1">
      <c r="C14" s="23" t="s">
        <v>20</v>
      </c>
      <c r="D14" s="24">
        <v>1</v>
      </c>
      <c r="E14" s="24">
        <f>+G14/F14</f>
        <v>1.8795683954054996</v>
      </c>
      <c r="F14" s="25">
        <v>500</v>
      </c>
      <c r="G14" s="26">
        <f>+$E$4/H14</f>
        <v>939.78419770274979</v>
      </c>
      <c r="H14" s="27">
        <v>0.5746</v>
      </c>
      <c r="I14" s="28">
        <f>+F14/G14</f>
        <v>0.53203703703703698</v>
      </c>
      <c r="J14" s="28">
        <v>1</v>
      </c>
      <c r="K14" s="28">
        <f>+L14</f>
        <v>0.46796296296296302</v>
      </c>
      <c r="L14" s="28">
        <f>+J14-I14</f>
        <v>0.46796296296296302</v>
      </c>
    </row>
    <row r="15" spans="2:13" ht="15.6">
      <c r="C15" s="30"/>
      <c r="D15" s="31"/>
      <c r="E15" s="31"/>
      <c r="F15" s="32"/>
      <c r="G15" s="33"/>
      <c r="H15" s="6"/>
      <c r="I15" s="1"/>
      <c r="J15" s="34"/>
      <c r="K15" s="5"/>
    </row>
    <row r="17" spans="3:12" ht="15" thickBot="1"/>
    <row r="18" spans="3:12" ht="78.599999999999994" thickBot="1">
      <c r="C18" s="41" t="s">
        <v>21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2" ht="16.149999999999999" thickBot="1">
      <c r="C19" s="23" t="s">
        <v>20</v>
      </c>
      <c r="D19" s="24">
        <v>1</v>
      </c>
      <c r="E19" s="24">
        <f>+G19/F19</f>
        <v>3.8681948424068771</v>
      </c>
      <c r="F19" s="25">
        <v>500</v>
      </c>
      <c r="G19" s="26">
        <f>+$E$4/H19</f>
        <v>1934.0974212034384</v>
      </c>
      <c r="H19" s="27">
        <v>0.2792</v>
      </c>
      <c r="I19" s="28">
        <f>+F19/G19</f>
        <v>0.25851851851851854</v>
      </c>
      <c r="J19" s="28">
        <v>1</v>
      </c>
      <c r="K19" s="28">
        <f>+L19</f>
        <v>0.74148148148148141</v>
      </c>
      <c r="L19" s="28">
        <f>+J19-I19</f>
        <v>0.74148148148148141</v>
      </c>
    </row>
    <row r="20" spans="3:12" ht="15.6">
      <c r="C20" s="30"/>
      <c r="D20" s="31"/>
      <c r="E20" s="31"/>
      <c r="F20" s="32"/>
      <c r="G20" s="33"/>
      <c r="H20" s="6"/>
      <c r="I20" s="1"/>
      <c r="J20" s="34"/>
      <c r="K20" s="5"/>
    </row>
    <row r="22" spans="3:12" ht="15" thickBot="1"/>
    <row r="23" spans="3:12" ht="78.599999999999994" thickBot="1">
      <c r="C23" s="41" t="s">
        <v>22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2" ht="16.149999999999999" thickBot="1">
      <c r="C24" s="23" t="s">
        <v>23</v>
      </c>
      <c r="D24" s="24">
        <v>1</v>
      </c>
      <c r="E24" s="24">
        <f>+G24/F24</f>
        <v>1.1443102352193262</v>
      </c>
      <c r="F24" s="25">
        <v>500</v>
      </c>
      <c r="G24" s="26">
        <f>+$E$4/H24</f>
        <v>572.15511760966308</v>
      </c>
      <c r="H24" s="27">
        <v>0.94379999999999997</v>
      </c>
      <c r="I24" s="28">
        <f>+F24/G24</f>
        <v>0.87388888888888883</v>
      </c>
      <c r="J24" s="28">
        <v>1</v>
      </c>
      <c r="K24" s="47">
        <f>+L24</f>
        <v>0.12611111111111117</v>
      </c>
      <c r="L24" s="28">
        <f>+J24-I24</f>
        <v>0.12611111111111117</v>
      </c>
    </row>
    <row r="25" spans="3:12" ht="15.6">
      <c r="C25" s="30"/>
      <c r="D25" s="31"/>
      <c r="E25" s="31"/>
      <c r="F25" s="32"/>
      <c r="G25" s="33"/>
      <c r="H25" s="6"/>
      <c r="I25" s="1"/>
      <c r="J25" s="34"/>
      <c r="K25" s="16"/>
    </row>
    <row r="27" spans="3:12" ht="15" thickBot="1"/>
    <row r="28" spans="3:12" ht="78.599999999999994" thickBot="1">
      <c r="C28" s="41" t="s">
        <v>24</v>
      </c>
      <c r="D28" s="18" t="s">
        <v>9</v>
      </c>
      <c r="E28" s="19" t="s">
        <v>10</v>
      </c>
      <c r="F28" s="18" t="s">
        <v>11</v>
      </c>
      <c r="G28" s="18" t="s">
        <v>12</v>
      </c>
      <c r="H28" s="20" t="s">
        <v>13</v>
      </c>
      <c r="I28" s="21" t="s">
        <v>14</v>
      </c>
      <c r="J28" s="21" t="s">
        <v>15</v>
      </c>
      <c r="K28" s="22" t="s">
        <v>16</v>
      </c>
      <c r="L28" s="22" t="s">
        <v>17</v>
      </c>
    </row>
    <row r="29" spans="3:12" ht="16.149999999999999" thickBot="1">
      <c r="C29" s="23" t="s">
        <v>25</v>
      </c>
      <c r="D29" s="24">
        <v>1</v>
      </c>
      <c r="E29" s="24">
        <f>+G29/F29</f>
        <v>1.6503667481662592</v>
      </c>
      <c r="F29" s="25">
        <v>500</v>
      </c>
      <c r="G29" s="26">
        <f>+$E$4/H29</f>
        <v>825.18337408312959</v>
      </c>
      <c r="H29" s="27">
        <v>0.65439999999999998</v>
      </c>
      <c r="I29" s="28">
        <f>(F29/G29)</f>
        <v>0.60592592592592587</v>
      </c>
      <c r="J29" s="28">
        <v>1</v>
      </c>
      <c r="K29" s="47">
        <f>+L29</f>
        <v>0.39407407407407413</v>
      </c>
      <c r="L29" s="28">
        <f>+J29-I29</f>
        <v>0.39407407407407413</v>
      </c>
    </row>
    <row r="30" spans="3:12" ht="15.6">
      <c r="C30" s="30"/>
      <c r="D30" s="31"/>
      <c r="E30" s="31"/>
      <c r="F30" s="32"/>
      <c r="G30" s="33"/>
      <c r="H30" s="6"/>
      <c r="I30" s="1"/>
      <c r="J30" s="34"/>
      <c r="K30" s="16"/>
    </row>
    <row r="32" spans="3:12" ht="15" thickBot="1"/>
    <row r="33" spans="3:12" ht="78.599999999999994" thickBot="1">
      <c r="C33" s="41" t="s">
        <v>26</v>
      </c>
      <c r="D33" s="18" t="s">
        <v>9</v>
      </c>
      <c r="E33" s="19" t="s">
        <v>10</v>
      </c>
      <c r="F33" s="18" t="s">
        <v>11</v>
      </c>
      <c r="G33" s="18" t="s">
        <v>12</v>
      </c>
      <c r="H33" s="20" t="s">
        <v>13</v>
      </c>
      <c r="I33" s="21" t="s">
        <v>14</v>
      </c>
      <c r="J33" s="21" t="s">
        <v>15</v>
      </c>
      <c r="K33" s="22" t="s">
        <v>16</v>
      </c>
      <c r="L33" s="22" t="s">
        <v>17</v>
      </c>
    </row>
    <row r="34" spans="3:12" ht="16.149999999999999" thickBot="1">
      <c r="C34" s="23" t="s">
        <v>27</v>
      </c>
      <c r="D34" s="24">
        <v>1</v>
      </c>
      <c r="E34" s="24">
        <f>+G34/F34</f>
        <v>1.1319568179436119</v>
      </c>
      <c r="F34" s="25">
        <v>500</v>
      </c>
      <c r="G34" s="26">
        <f>+$E$4/H34</f>
        <v>565.97840897180595</v>
      </c>
      <c r="H34" s="27">
        <v>0.95409999999999995</v>
      </c>
      <c r="I34" s="28">
        <f>(F34/G34)</f>
        <v>0.88342592592592584</v>
      </c>
      <c r="J34" s="28">
        <v>1</v>
      </c>
      <c r="K34" s="47">
        <f>+L34</f>
        <v>0.11657407407407416</v>
      </c>
      <c r="L34" s="28">
        <f>+J34-I34</f>
        <v>0.11657407407407416</v>
      </c>
    </row>
    <row r="35" spans="3:12" ht="15.6">
      <c r="C35" s="30"/>
      <c r="D35" s="31"/>
      <c r="E35" s="31"/>
      <c r="F35" s="32"/>
      <c r="G35" s="33"/>
      <c r="H35" s="6"/>
      <c r="I35" s="1"/>
      <c r="J35" s="34"/>
      <c r="K35" s="16"/>
    </row>
    <row r="37" spans="3:12" ht="15" thickBot="1"/>
    <row r="38" spans="3:12" ht="78.599999999999994" thickBot="1">
      <c r="C38" s="41" t="s">
        <v>28</v>
      </c>
      <c r="D38" s="18" t="s">
        <v>9</v>
      </c>
      <c r="E38" s="19" t="s">
        <v>10</v>
      </c>
      <c r="F38" s="18" t="s">
        <v>11</v>
      </c>
      <c r="G38" s="18" t="s">
        <v>12</v>
      </c>
      <c r="H38" s="20" t="s">
        <v>13</v>
      </c>
      <c r="I38" s="21" t="s">
        <v>14</v>
      </c>
      <c r="J38" s="21" t="s">
        <v>15</v>
      </c>
      <c r="K38" s="22" t="s">
        <v>16</v>
      </c>
      <c r="L38" s="22" t="s">
        <v>17</v>
      </c>
    </row>
    <row r="39" spans="3:12" ht="16.149999999999999" thickBot="1">
      <c r="C39" s="23" t="s">
        <v>27</v>
      </c>
      <c r="D39" s="24">
        <v>1</v>
      </c>
      <c r="E39" s="24">
        <f>+G39/F39</f>
        <v>1.5649905810752063</v>
      </c>
      <c r="F39" s="25">
        <v>500</v>
      </c>
      <c r="G39" s="26">
        <f>+$E$4/H39</f>
        <v>782.49529053760318</v>
      </c>
      <c r="H39" s="27">
        <v>0.69010000000000005</v>
      </c>
      <c r="I39" s="28">
        <f>(F39/G39)</f>
        <v>0.63898148148148148</v>
      </c>
      <c r="J39" s="28">
        <v>1</v>
      </c>
      <c r="K39" s="47">
        <f>+L39</f>
        <v>0.36101851851851852</v>
      </c>
      <c r="L39" s="28">
        <f>+J39-I39</f>
        <v>0.36101851851851852</v>
      </c>
    </row>
    <row r="40" spans="3:12" ht="15.6">
      <c r="C40" s="30"/>
      <c r="D40" s="31"/>
      <c r="E40" s="31"/>
      <c r="F40" s="32"/>
      <c r="G40" s="33"/>
      <c r="I40" s="6"/>
      <c r="J40" s="34"/>
      <c r="K40" s="16"/>
    </row>
    <row r="42" spans="3:12" ht="15" thickBot="1"/>
    <row r="43" spans="3:12" ht="78.599999999999994" thickBot="1">
      <c r="C43" s="41" t="s">
        <v>29</v>
      </c>
      <c r="D43" s="18" t="s">
        <v>9</v>
      </c>
      <c r="E43" s="19" t="s">
        <v>10</v>
      </c>
      <c r="F43" s="18" t="s">
        <v>11</v>
      </c>
      <c r="G43" s="18" t="s">
        <v>12</v>
      </c>
      <c r="H43" s="20" t="s">
        <v>13</v>
      </c>
      <c r="I43" s="21" t="s">
        <v>14</v>
      </c>
      <c r="J43" s="21" t="s">
        <v>15</v>
      </c>
      <c r="K43" s="22" t="s">
        <v>16</v>
      </c>
      <c r="L43" s="22" t="s">
        <v>17</v>
      </c>
    </row>
    <row r="44" spans="3:12" ht="16.149999999999999" thickBot="1">
      <c r="C44" s="23" t="s">
        <v>30</v>
      </c>
      <c r="D44" s="24">
        <v>1</v>
      </c>
      <c r="E44" s="24">
        <f>+G44/F44</f>
        <v>2.1247294904583911</v>
      </c>
      <c r="F44" s="25">
        <v>500</v>
      </c>
      <c r="G44" s="26">
        <f>+$E$4/H44</f>
        <v>1062.3647452291955</v>
      </c>
      <c r="H44" s="27">
        <v>0.50829999999999997</v>
      </c>
      <c r="I44" s="28">
        <f>F44/G44</f>
        <v>0.47064814814814809</v>
      </c>
      <c r="J44" s="28">
        <v>1</v>
      </c>
      <c r="K44" s="47">
        <f>+L44</f>
        <v>0.52935185185185185</v>
      </c>
      <c r="L44" s="28">
        <f>+J44-I44</f>
        <v>0.52935185185185185</v>
      </c>
    </row>
    <row r="45" spans="3:12" ht="15.6">
      <c r="C45" s="30"/>
      <c r="D45" s="31"/>
      <c r="E45" s="31"/>
      <c r="F45" s="32"/>
      <c r="G45" s="33"/>
      <c r="H45" s="6"/>
      <c r="I45" s="1"/>
      <c r="J45" s="34"/>
      <c r="K45" s="16"/>
    </row>
    <row r="47" spans="3:12" ht="15" thickBot="1"/>
    <row r="48" spans="3:12" ht="78.599999999999994" thickBot="1">
      <c r="C48" s="41" t="s">
        <v>31</v>
      </c>
      <c r="D48" s="18" t="s">
        <v>9</v>
      </c>
      <c r="E48" s="19" t="s">
        <v>10</v>
      </c>
      <c r="F48" s="18" t="s">
        <v>11</v>
      </c>
      <c r="G48" s="18" t="s">
        <v>12</v>
      </c>
      <c r="H48" s="20" t="s">
        <v>13</v>
      </c>
      <c r="I48" s="21" t="s">
        <v>14</v>
      </c>
      <c r="J48" s="21" t="s">
        <v>15</v>
      </c>
      <c r="K48" s="22" t="s">
        <v>16</v>
      </c>
      <c r="L48" s="22" t="s">
        <v>17</v>
      </c>
    </row>
    <row r="49" spans="3:12" ht="16.149999999999999" thickBot="1">
      <c r="C49" s="23" t="s">
        <v>30</v>
      </c>
      <c r="D49" s="24">
        <v>1</v>
      </c>
      <c r="E49" s="24">
        <f>+G49/F49</f>
        <v>1.8947368421052633</v>
      </c>
      <c r="F49" s="25">
        <v>500</v>
      </c>
      <c r="G49" s="26">
        <f>+$E$4/H49</f>
        <v>947.36842105263167</v>
      </c>
      <c r="H49" s="27">
        <v>0.56999999999999995</v>
      </c>
      <c r="I49" s="28">
        <f>F49/G49</f>
        <v>0.52777777777777768</v>
      </c>
      <c r="J49" s="28">
        <v>1</v>
      </c>
      <c r="K49" s="47">
        <f>+L49</f>
        <v>0.47222222222222232</v>
      </c>
      <c r="L49" s="28">
        <f>+J49-I49</f>
        <v>0.47222222222222232</v>
      </c>
    </row>
    <row r="50" spans="3:12" ht="15.6">
      <c r="C50" s="30"/>
      <c r="D50" s="31"/>
      <c r="E50" s="31"/>
      <c r="F50" s="32"/>
      <c r="G50" s="33"/>
      <c r="H50" s="6"/>
      <c r="I50" s="1"/>
      <c r="J50" s="34"/>
      <c r="K50" s="16"/>
    </row>
    <row r="52" spans="3:12" ht="15" thickBot="1"/>
    <row r="53" spans="3:12" ht="78.599999999999994" thickBot="1">
      <c r="C53" s="41" t="s">
        <v>32</v>
      </c>
      <c r="D53" s="18" t="s">
        <v>9</v>
      </c>
      <c r="E53" s="19" t="s">
        <v>10</v>
      </c>
      <c r="F53" s="18" t="s">
        <v>11</v>
      </c>
      <c r="G53" s="18" t="s">
        <v>12</v>
      </c>
      <c r="H53" s="20" t="s">
        <v>13</v>
      </c>
      <c r="I53" s="21" t="s">
        <v>14</v>
      </c>
      <c r="J53" s="21" t="s">
        <v>15</v>
      </c>
      <c r="K53" s="22" t="s">
        <v>16</v>
      </c>
      <c r="L53" s="22" t="s">
        <v>17</v>
      </c>
    </row>
    <row r="54" spans="3:12" ht="16.149999999999999" thickBot="1">
      <c r="C54" s="23" t="s">
        <v>33</v>
      </c>
      <c r="D54" s="24">
        <v>1</v>
      </c>
      <c r="E54" s="24">
        <f>+G54/F54</f>
        <v>0.86220661025067868</v>
      </c>
      <c r="F54" s="25">
        <v>500</v>
      </c>
      <c r="G54" s="26">
        <f>+$E$4/H54</f>
        <v>431.10330512533932</v>
      </c>
      <c r="H54" s="27">
        <v>1.2525999999999999</v>
      </c>
      <c r="I54" s="28">
        <f>F54/(G54+G55)</f>
        <v>0.57990740740740743</v>
      </c>
      <c r="J54" s="28">
        <v>1</v>
      </c>
      <c r="K54" s="47">
        <f>+L54</f>
        <v>0.42009259259259257</v>
      </c>
      <c r="L54" s="28">
        <f>+J54-I54</f>
        <v>0.42009259259259257</v>
      </c>
    </row>
    <row r="55" spans="3:12" ht="16.149999999999999" thickBot="1">
      <c r="C55" s="30" t="s">
        <v>34</v>
      </c>
      <c r="D55" s="24">
        <v>1</v>
      </c>
      <c r="E55" s="24">
        <f>+G55/F55</f>
        <v>0.86220661025067868</v>
      </c>
      <c r="F55" s="25">
        <v>500</v>
      </c>
      <c r="G55" s="26">
        <f>+$E$4/H55</f>
        <v>431.10330512533932</v>
      </c>
      <c r="H55" s="27">
        <v>1.2525999999999999</v>
      </c>
      <c r="J55" s="34"/>
      <c r="K55" s="16"/>
    </row>
    <row r="57" spans="3:12" ht="15" thickBot="1"/>
    <row r="58" spans="3:12" ht="78.599999999999994" thickBot="1">
      <c r="C58" s="41" t="s">
        <v>35</v>
      </c>
      <c r="D58" s="18" t="s">
        <v>9</v>
      </c>
      <c r="E58" s="19" t="s">
        <v>10</v>
      </c>
      <c r="F58" s="18" t="s">
        <v>11</v>
      </c>
      <c r="G58" s="18" t="s">
        <v>12</v>
      </c>
      <c r="H58" s="20" t="s">
        <v>13</v>
      </c>
      <c r="I58" s="21" t="s">
        <v>14</v>
      </c>
      <c r="J58" s="21" t="s">
        <v>15</v>
      </c>
      <c r="K58" s="22" t="s">
        <v>16</v>
      </c>
      <c r="L58" s="22" t="s">
        <v>17</v>
      </c>
    </row>
    <row r="59" spans="3:12" ht="16.149999999999999" thickBot="1">
      <c r="C59" s="23" t="s">
        <v>36</v>
      </c>
      <c r="D59" s="24">
        <v>1</v>
      </c>
      <c r="E59" s="24">
        <f>+G59/F59</f>
        <v>0.87804878048780499</v>
      </c>
      <c r="F59" s="25">
        <v>500</v>
      </c>
      <c r="G59" s="26">
        <f>+$E$4/H59</f>
        <v>439.02439024390247</v>
      </c>
      <c r="H59" s="27">
        <v>1.23</v>
      </c>
      <c r="I59" s="28">
        <f>F59/(G59+G60)</f>
        <v>0.56944444444444442</v>
      </c>
      <c r="J59" s="28">
        <v>1</v>
      </c>
      <c r="K59" s="47">
        <f>+L59</f>
        <v>0.43055555555555558</v>
      </c>
      <c r="L59" s="28">
        <f>+J59-I59</f>
        <v>0.43055555555555558</v>
      </c>
    </row>
    <row r="60" spans="3:12" ht="16.149999999999999" thickBot="1">
      <c r="C60" s="30" t="s">
        <v>37</v>
      </c>
      <c r="D60" s="24">
        <v>1</v>
      </c>
      <c r="E60" s="24">
        <f>+G60/F60</f>
        <v>0.87804878048780499</v>
      </c>
      <c r="F60" s="25">
        <v>500</v>
      </c>
      <c r="G60" s="26">
        <f>+$E$4/H60</f>
        <v>439.02439024390247</v>
      </c>
      <c r="H60" s="27">
        <v>1.23</v>
      </c>
      <c r="I60" s="1"/>
      <c r="J60" s="34"/>
      <c r="K60" s="16"/>
    </row>
    <row r="62" spans="3:12" ht="15" thickBot="1"/>
    <row r="63" spans="3:12" ht="78.599999999999994" thickBot="1">
      <c r="C63" s="41" t="s">
        <v>38</v>
      </c>
      <c r="D63" s="18" t="s">
        <v>9</v>
      </c>
      <c r="E63" s="19" t="s">
        <v>10</v>
      </c>
      <c r="F63" s="18" t="s">
        <v>11</v>
      </c>
      <c r="G63" s="18" t="s">
        <v>12</v>
      </c>
      <c r="H63" s="20" t="s">
        <v>13</v>
      </c>
      <c r="I63" s="21" t="s">
        <v>14</v>
      </c>
      <c r="J63" s="21" t="s">
        <v>15</v>
      </c>
      <c r="K63" s="22" t="s">
        <v>16</v>
      </c>
      <c r="L63" s="22" t="s">
        <v>17</v>
      </c>
    </row>
    <row r="64" spans="3:12" ht="16.149999999999999" thickBot="1">
      <c r="C64" s="23" t="s">
        <v>36</v>
      </c>
      <c r="D64" s="24">
        <v>1</v>
      </c>
      <c r="E64" s="24">
        <f>+G64/F64</f>
        <v>3.8338658146964852</v>
      </c>
      <c r="F64" s="25">
        <v>500</v>
      </c>
      <c r="G64" s="26">
        <f>+$E$4/H64</f>
        <v>1916.9329073482427</v>
      </c>
      <c r="H64" s="27">
        <v>0.28170000000000001</v>
      </c>
      <c r="I64" s="28">
        <f>F64/(G64+G65)</f>
        <v>0.13041666666666668</v>
      </c>
      <c r="J64" s="28">
        <v>1</v>
      </c>
      <c r="K64" s="47">
        <f>+L64</f>
        <v>0.86958333333333337</v>
      </c>
      <c r="L64" s="28">
        <f>+J64-I64</f>
        <v>0.86958333333333337</v>
      </c>
    </row>
    <row r="65" spans="3:12" ht="16.149999999999999" thickBot="1">
      <c r="C65" s="30" t="s">
        <v>39</v>
      </c>
      <c r="D65" s="24">
        <v>1</v>
      </c>
      <c r="E65" s="24">
        <f>+G65/F65</f>
        <v>3.8338658146964852</v>
      </c>
      <c r="F65" s="25">
        <v>500</v>
      </c>
      <c r="G65" s="26">
        <f>+$E$4/H65</f>
        <v>1916.9329073482427</v>
      </c>
      <c r="H65" s="27">
        <v>0.28170000000000001</v>
      </c>
      <c r="I65" s="1"/>
      <c r="J65" s="34"/>
      <c r="K65" s="16"/>
    </row>
    <row r="67" spans="3:12" ht="15" thickBot="1"/>
    <row r="68" spans="3:12" ht="78.599999999999994" thickBot="1">
      <c r="C68" s="41" t="s">
        <v>40</v>
      </c>
      <c r="D68" s="18" t="s">
        <v>9</v>
      </c>
      <c r="E68" s="19" t="s">
        <v>10</v>
      </c>
      <c r="F68" s="18" t="s">
        <v>11</v>
      </c>
      <c r="G68" s="18" t="s">
        <v>12</v>
      </c>
      <c r="H68" s="20" t="s">
        <v>13</v>
      </c>
      <c r="I68" s="21" t="s">
        <v>14</v>
      </c>
      <c r="J68" s="21" t="s">
        <v>15</v>
      </c>
      <c r="K68" s="22" t="s">
        <v>16</v>
      </c>
      <c r="L68" s="22" t="s">
        <v>17</v>
      </c>
    </row>
    <row r="69" spans="3:12" ht="16.149999999999999" thickBot="1">
      <c r="C69" s="23" t="s">
        <v>36</v>
      </c>
      <c r="D69" s="24">
        <v>1</v>
      </c>
      <c r="E69" s="24">
        <f>+G69/F69</f>
        <v>4.4683491932147286</v>
      </c>
      <c r="F69" s="25">
        <v>500</v>
      </c>
      <c r="G69" s="26">
        <f>+$E$4/H69</f>
        <v>2234.1745966073645</v>
      </c>
      <c r="H69" s="27">
        <v>0.2417</v>
      </c>
      <c r="I69" s="28">
        <f>F69/(G69+G70)</f>
        <v>0.11189814814814815</v>
      </c>
      <c r="J69" s="28">
        <v>1</v>
      </c>
      <c r="K69" s="47">
        <f>+L69</f>
        <v>0.88810185185185186</v>
      </c>
      <c r="L69" s="28">
        <f>+J69-I69</f>
        <v>0.88810185185185186</v>
      </c>
    </row>
    <row r="70" spans="3:12" ht="16.149999999999999" thickBot="1">
      <c r="C70" s="30" t="s">
        <v>39</v>
      </c>
      <c r="D70" s="24">
        <v>1</v>
      </c>
      <c r="E70" s="24">
        <f>+G70/F70</f>
        <v>4.4683491932147286</v>
      </c>
      <c r="F70" s="25">
        <v>500</v>
      </c>
      <c r="G70" s="26">
        <f>+$E$4/H70</f>
        <v>2234.1745966073645</v>
      </c>
      <c r="H70" s="27">
        <v>0.2417</v>
      </c>
      <c r="I70" s="1"/>
      <c r="J70" s="34"/>
      <c r="K70" s="16"/>
    </row>
    <row r="72" spans="3:12" ht="15" thickBot="1"/>
    <row r="73" spans="3:12" ht="78.599999999999994" thickBot="1">
      <c r="C73" s="41" t="s">
        <v>41</v>
      </c>
      <c r="D73" s="18" t="s">
        <v>9</v>
      </c>
      <c r="E73" s="19" t="s">
        <v>10</v>
      </c>
      <c r="F73" s="18" t="s">
        <v>11</v>
      </c>
      <c r="G73" s="18" t="s">
        <v>12</v>
      </c>
      <c r="H73" s="20" t="s">
        <v>13</v>
      </c>
      <c r="I73" s="21" t="s">
        <v>14</v>
      </c>
      <c r="J73" s="21" t="s">
        <v>15</v>
      </c>
      <c r="K73" s="22" t="s">
        <v>16</v>
      </c>
      <c r="L73" s="22" t="s">
        <v>17</v>
      </c>
    </row>
    <row r="74" spans="3:12" ht="16.149999999999999" thickBot="1">
      <c r="C74" s="30" t="s">
        <v>42</v>
      </c>
      <c r="D74" s="24">
        <v>1</v>
      </c>
      <c r="E74" s="24">
        <f>+G74/F74</f>
        <v>4.1811846689895473</v>
      </c>
      <c r="F74" s="25">
        <v>500</v>
      </c>
      <c r="G74" s="26">
        <f>+$E$4/H74</f>
        <v>2090.5923344947737</v>
      </c>
      <c r="H74" s="27">
        <v>0.25829999999999997</v>
      </c>
      <c r="I74" s="28">
        <f>F74/G74</f>
        <v>0.23916666666666664</v>
      </c>
      <c r="J74" s="28">
        <v>1</v>
      </c>
      <c r="K74" s="47">
        <f>+L74</f>
        <v>0.76083333333333336</v>
      </c>
      <c r="L74" s="28">
        <f>+J74-I74</f>
        <v>0.76083333333333336</v>
      </c>
    </row>
    <row r="75" spans="3:12" ht="15.6">
      <c r="C75" s="30"/>
      <c r="D75" s="31"/>
      <c r="E75" s="31"/>
      <c r="F75" s="32"/>
      <c r="G75" s="33"/>
      <c r="H75" s="6"/>
      <c r="I75" s="1"/>
      <c r="J75" s="34"/>
      <c r="K75" s="16"/>
    </row>
  </sheetData>
  <mergeCells count="2">
    <mergeCell ref="I2:I4"/>
    <mergeCell ref="C6:M6"/>
  </mergeCells>
  <pageMargins left="0.25" right="0.25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6"/>
  <sheetViews>
    <sheetView zoomScale="72" zoomScaleNormal="85" workbookViewId="0">
      <selection activeCell="I41" sqref="I41"/>
    </sheetView>
  </sheetViews>
  <sheetFormatPr defaultColWidth="11.42578125" defaultRowHeight="14.45"/>
  <cols>
    <col min="3" max="3" width="30" customWidth="1"/>
    <col min="4" max="4" width="16.28515625" customWidth="1"/>
    <col min="5" max="5" width="14.42578125" customWidth="1"/>
  </cols>
  <sheetData>
    <row r="1" spans="2:13" ht="15" thickBot="1"/>
    <row r="2" spans="2:13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/>
      <c r="K2" s="8"/>
      <c r="L2" s="1"/>
      <c r="M2" s="1"/>
    </row>
    <row r="3" spans="2:13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3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3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3" ht="24.6">
      <c r="B6" s="1"/>
      <c r="C6" s="55" t="s">
        <v>43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3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</row>
    <row r="8" spans="2:13" ht="78.599999999999994" thickBot="1">
      <c r="B8" s="1"/>
      <c r="C8" s="43" t="s">
        <v>44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</row>
    <row r="9" spans="2:13" ht="16.149999999999999" thickBot="1">
      <c r="B9" s="1"/>
      <c r="C9" s="23" t="s">
        <v>45</v>
      </c>
      <c r="D9" s="24">
        <v>1</v>
      </c>
      <c r="E9" s="24">
        <f>+G9/F9</f>
        <v>1.7641293694870959</v>
      </c>
      <c r="F9" s="25">
        <v>500</v>
      </c>
      <c r="G9" s="26">
        <f>+$E$4/H9</f>
        <v>882.0646847435479</v>
      </c>
      <c r="H9" s="27">
        <v>0.61219999999999997</v>
      </c>
      <c r="I9" s="28">
        <f>+F9/G9</f>
        <v>0.56685185185185183</v>
      </c>
      <c r="J9" s="28">
        <v>1</v>
      </c>
      <c r="K9" s="29">
        <v>2</v>
      </c>
      <c r="L9" s="28">
        <f>+J9-I9</f>
        <v>0.43314814814814817</v>
      </c>
      <c r="M9" s="1"/>
    </row>
    <row r="10" spans="2:13" ht="15.6">
      <c r="B10" s="1"/>
      <c r="C10" s="30"/>
      <c r="D10" s="31"/>
      <c r="E10" s="31"/>
      <c r="F10" s="32"/>
      <c r="G10" s="33"/>
      <c r="H10" s="6"/>
      <c r="I10" s="1"/>
      <c r="J10" s="34"/>
      <c r="K10" s="16"/>
      <c r="L10" s="1"/>
    </row>
    <row r="12" spans="2:13" ht="15" thickBot="1"/>
    <row r="13" spans="2:13" ht="78.599999999999994" thickBot="1">
      <c r="C13" s="43" t="s">
        <v>46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</row>
    <row r="14" spans="2:13" ht="16.149999999999999" thickBot="1">
      <c r="C14" s="23" t="s">
        <v>45</v>
      </c>
      <c r="D14" s="24">
        <v>1</v>
      </c>
      <c r="E14" s="24">
        <f>+G14/F14</f>
        <v>1.7641293694870959</v>
      </c>
      <c r="F14" s="25">
        <v>500</v>
      </c>
      <c r="G14" s="26">
        <f>+$E$4/H14</f>
        <v>882.0646847435479</v>
      </c>
      <c r="H14" s="27">
        <v>0.61219999999999997</v>
      </c>
      <c r="I14" s="28">
        <f>+F14/G14</f>
        <v>0.56685185185185183</v>
      </c>
      <c r="J14" s="28">
        <v>1</v>
      </c>
      <c r="K14" s="29">
        <v>2</v>
      </c>
      <c r="L14" s="28">
        <f>+J14-I14</f>
        <v>0.43314814814814817</v>
      </c>
    </row>
    <row r="15" spans="2:13" ht="15.6">
      <c r="C15" s="30"/>
      <c r="D15" s="31"/>
      <c r="E15" s="31"/>
      <c r="F15" s="32"/>
      <c r="G15" s="33"/>
      <c r="H15" s="6"/>
      <c r="I15" s="1"/>
      <c r="J15" s="34"/>
      <c r="K15" s="16"/>
      <c r="L15" s="1"/>
    </row>
    <row r="17" spans="3:12" ht="15" thickBot="1"/>
    <row r="18" spans="3:12" ht="78.599999999999994" thickBot="1">
      <c r="C18" s="43" t="s">
        <v>47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2" ht="16.149999999999999" thickBot="1">
      <c r="C19" s="23" t="s">
        <v>48</v>
      </c>
      <c r="D19" s="24">
        <v>1</v>
      </c>
      <c r="E19" s="24">
        <f>+G19/F19</f>
        <v>0.62040441176470595</v>
      </c>
      <c r="F19" s="25">
        <v>500</v>
      </c>
      <c r="G19" s="26">
        <f>+$E$4/H19</f>
        <v>310.20220588235298</v>
      </c>
      <c r="H19" s="27">
        <v>1.7407999999999999</v>
      </c>
      <c r="I19" s="28">
        <f>($D$2/$E$4*H19)</f>
        <v>1.6118518518518519</v>
      </c>
      <c r="J19" s="28">
        <v>1</v>
      </c>
      <c r="K19" s="29">
        <v>2</v>
      </c>
      <c r="L19" s="28">
        <f>+J19-I19</f>
        <v>-0.61185185185185187</v>
      </c>
    </row>
    <row r="20" spans="3:12" ht="15.6">
      <c r="C20" s="30"/>
      <c r="D20" s="31"/>
      <c r="E20" s="31"/>
      <c r="F20" s="32"/>
      <c r="G20" s="33"/>
      <c r="H20" s="6"/>
      <c r="I20" s="1"/>
      <c r="J20" s="34"/>
      <c r="K20" s="16"/>
    </row>
    <row r="22" spans="3:12" ht="15" thickBot="1"/>
    <row r="23" spans="3:12" ht="78.599999999999994" thickBot="1">
      <c r="C23" s="43" t="s">
        <v>49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2" ht="16.149999999999999" thickBot="1">
      <c r="C24" s="23" t="s">
        <v>48</v>
      </c>
      <c r="D24" s="24">
        <v>1</v>
      </c>
      <c r="E24" s="24">
        <f>+G24/F24</f>
        <v>2.2153846153846151</v>
      </c>
      <c r="F24" s="25">
        <v>500</v>
      </c>
      <c r="G24" s="26">
        <f>+$E$4/H24</f>
        <v>1107.6923076923076</v>
      </c>
      <c r="H24" s="27">
        <v>0.48749999999999999</v>
      </c>
      <c r="I24" s="28">
        <f>($D$2/$E$4*H24)</f>
        <v>0.4513888888888889</v>
      </c>
      <c r="J24" s="28">
        <v>1</v>
      </c>
      <c r="K24" s="29">
        <v>2</v>
      </c>
      <c r="L24" s="28">
        <f>+J24-I24</f>
        <v>0.54861111111111116</v>
      </c>
    </row>
    <row r="25" spans="3:12" ht="15.6">
      <c r="C25" s="30"/>
      <c r="D25" s="31"/>
      <c r="E25" s="31"/>
      <c r="F25" s="32"/>
      <c r="G25" s="33"/>
      <c r="H25" s="6"/>
      <c r="I25" s="1"/>
      <c r="J25" s="34"/>
      <c r="K25" s="16"/>
    </row>
    <row r="28" spans="3:12" ht="15" thickBot="1"/>
    <row r="29" spans="3:12" ht="78.599999999999994" thickBot="1">
      <c r="C29" s="43" t="s">
        <v>50</v>
      </c>
      <c r="D29" s="18" t="s">
        <v>9</v>
      </c>
      <c r="E29" s="19" t="s">
        <v>10</v>
      </c>
      <c r="F29" s="18" t="s">
        <v>11</v>
      </c>
      <c r="G29" s="18" t="s">
        <v>12</v>
      </c>
      <c r="H29" s="20" t="s">
        <v>13</v>
      </c>
      <c r="I29" s="21" t="s">
        <v>14</v>
      </c>
      <c r="J29" s="21" t="s">
        <v>15</v>
      </c>
      <c r="K29" s="22" t="s">
        <v>16</v>
      </c>
      <c r="L29" s="22" t="s">
        <v>17</v>
      </c>
    </row>
    <row r="30" spans="3:12" ht="16.149999999999999" thickBot="1">
      <c r="C30" s="23" t="s">
        <v>51</v>
      </c>
      <c r="D30" s="24">
        <v>1</v>
      </c>
      <c r="E30" s="24">
        <f>+G30/F30</f>
        <v>6.4362336114421934</v>
      </c>
      <c r="F30" s="25">
        <v>500</v>
      </c>
      <c r="G30" s="26">
        <f>+$E$4/H30</f>
        <v>3218.1168057210966</v>
      </c>
      <c r="H30" s="27">
        <v>0.1678</v>
      </c>
      <c r="I30" s="28">
        <f>($D$2/$E$4*H30)</f>
        <v>0.15537037037037038</v>
      </c>
      <c r="J30" s="28">
        <v>1</v>
      </c>
      <c r="K30" s="29">
        <v>2</v>
      </c>
      <c r="L30" s="28">
        <f>+J30-I30</f>
        <v>0.84462962962962962</v>
      </c>
    </row>
    <row r="31" spans="3:12" ht="15.6">
      <c r="C31" s="30"/>
      <c r="D31" s="31"/>
      <c r="E31" s="31"/>
      <c r="F31" s="32"/>
      <c r="G31" s="33"/>
      <c r="H31" s="6"/>
      <c r="I31" s="1"/>
      <c r="J31" s="34"/>
      <c r="K31" s="16"/>
    </row>
    <row r="33" spans="3:12" ht="15" thickBot="1"/>
    <row r="34" spans="3:12" ht="78.599999999999994" thickBot="1">
      <c r="C34" s="43" t="s">
        <v>52</v>
      </c>
      <c r="D34" s="18" t="s">
        <v>9</v>
      </c>
      <c r="E34" s="19" t="s">
        <v>10</v>
      </c>
      <c r="F34" s="18" t="s">
        <v>11</v>
      </c>
      <c r="G34" s="18" t="s">
        <v>12</v>
      </c>
      <c r="H34" s="20" t="s">
        <v>13</v>
      </c>
      <c r="I34" s="21" t="s">
        <v>14</v>
      </c>
      <c r="J34" s="21" t="s">
        <v>15</v>
      </c>
      <c r="K34" s="22" t="s">
        <v>16</v>
      </c>
      <c r="L34" s="22" t="s">
        <v>17</v>
      </c>
    </row>
    <row r="35" spans="3:12" ht="16.149999999999999" thickBot="1">
      <c r="C35" s="23" t="s">
        <v>51</v>
      </c>
      <c r="D35" s="24">
        <v>1</v>
      </c>
      <c r="E35" s="24">
        <f>+G35/F35</f>
        <v>1.8891026762287912</v>
      </c>
      <c r="F35" s="25">
        <v>500</v>
      </c>
      <c r="G35" s="26">
        <f>+$E$4/H35</f>
        <v>944.55133811439566</v>
      </c>
      <c r="H35" s="27">
        <v>0.57169999999999999</v>
      </c>
      <c r="I35" s="28">
        <f>($D$2/$E$4*H35)</f>
        <v>0.52935185185185185</v>
      </c>
      <c r="J35" s="28">
        <v>1</v>
      </c>
      <c r="K35" s="29">
        <v>2</v>
      </c>
      <c r="L35" s="28">
        <f>+J35-I35</f>
        <v>0.47064814814814815</v>
      </c>
    </row>
    <row r="36" spans="3:12" ht="15.6">
      <c r="C36" s="30"/>
      <c r="D36" s="31"/>
      <c r="E36" s="31"/>
      <c r="F36" s="32"/>
      <c r="G36" s="33"/>
      <c r="H36" s="6"/>
      <c r="I36" s="1"/>
      <c r="J36" s="34"/>
      <c r="K36" s="16"/>
    </row>
  </sheetData>
  <mergeCells count="2">
    <mergeCell ref="I2:I4"/>
    <mergeCell ref="C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4343-01D9-453E-BE3C-EFD3C069608B}">
  <dimension ref="B1:R35"/>
  <sheetViews>
    <sheetView zoomScale="70" zoomScaleNormal="70" workbookViewId="0">
      <selection activeCell="J30" sqref="J30"/>
    </sheetView>
  </sheetViews>
  <sheetFormatPr defaultColWidth="11.42578125" defaultRowHeight="14.45"/>
  <cols>
    <col min="3" max="3" width="30" customWidth="1"/>
    <col min="16" max="16" width="27.140625" customWidth="1"/>
    <col min="17" max="17" width="23" customWidth="1"/>
  </cols>
  <sheetData>
    <row r="1" spans="2:18" ht="15" thickBot="1"/>
    <row r="2" spans="2:18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 t="s">
        <v>53</v>
      </c>
      <c r="K2" s="8"/>
      <c r="L2" s="1"/>
      <c r="M2" s="1"/>
    </row>
    <row r="3" spans="2:18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8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8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8" ht="24.6">
      <c r="B6" s="1"/>
      <c r="C6" s="55" t="s">
        <v>54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8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  <c r="Q7" t="s">
        <v>55</v>
      </c>
      <c r="R7" t="s">
        <v>56</v>
      </c>
    </row>
    <row r="8" spans="2:18" ht="78.599999999999994" thickBot="1">
      <c r="B8" s="1"/>
      <c r="C8" s="44" t="s">
        <v>57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</row>
    <row r="9" spans="2:18" ht="16.149999999999999" thickBot="1">
      <c r="B9" s="1"/>
      <c r="C9" s="23" t="s">
        <v>58</v>
      </c>
      <c r="D9" s="24">
        <v>1</v>
      </c>
      <c r="E9" s="24">
        <f>+G9/F9</f>
        <v>1.3143483023001095</v>
      </c>
      <c r="F9" s="25">
        <v>500</v>
      </c>
      <c r="G9" s="26">
        <f>+$E$4/H9</f>
        <v>657.17415115005474</v>
      </c>
      <c r="H9" s="27">
        <v>0.82169999999999999</v>
      </c>
      <c r="I9" s="28">
        <f>+F9/G9</f>
        <v>0.76083333333333336</v>
      </c>
      <c r="J9" s="28">
        <v>1</v>
      </c>
      <c r="K9" s="28">
        <f>+L9</f>
        <v>0.23916666666666664</v>
      </c>
      <c r="L9" s="28">
        <f>+J9-I9</f>
        <v>0.23916666666666664</v>
      </c>
      <c r="M9" s="1"/>
      <c r="Q9">
        <f>500/9</f>
        <v>55.555555555555557</v>
      </c>
      <c r="R9">
        <v>38</v>
      </c>
    </row>
    <row r="10" spans="2:18" ht="15.6">
      <c r="B10" s="1"/>
      <c r="C10" s="30"/>
      <c r="D10" s="31"/>
      <c r="E10" s="31"/>
      <c r="F10" s="32"/>
      <c r="G10" s="33"/>
      <c r="I10" s="1"/>
      <c r="J10" s="34"/>
      <c r="K10" s="16"/>
      <c r="L10" s="1"/>
    </row>
    <row r="11" spans="2:18" ht="15.6">
      <c r="H11" s="6"/>
    </row>
    <row r="12" spans="2:18" ht="15" thickBot="1"/>
    <row r="13" spans="2:18" ht="78.599999999999994" thickBot="1">
      <c r="C13" s="44" t="s">
        <v>59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</row>
    <row r="14" spans="2:18" ht="16.149999999999999" thickBot="1">
      <c r="C14" s="23" t="s">
        <v>60</v>
      </c>
      <c r="D14" s="24">
        <v>1</v>
      </c>
      <c r="E14" s="24">
        <f>+G14/F14</f>
        <v>0.65685439727527062</v>
      </c>
      <c r="F14" s="25">
        <v>500</v>
      </c>
      <c r="G14" s="26">
        <f>+$E$4/H14</f>
        <v>328.42719863763529</v>
      </c>
      <c r="H14" s="27">
        <v>1.6442000000000001</v>
      </c>
      <c r="I14" s="28">
        <f>+F14/G14</f>
        <v>1.5224074074074077</v>
      </c>
      <c r="J14" s="28">
        <v>1</v>
      </c>
      <c r="K14" s="28">
        <f>+L14</f>
        <v>-0.52240740740740765</v>
      </c>
      <c r="L14" s="28">
        <f>+J14-I14</f>
        <v>-0.52240740740740765</v>
      </c>
      <c r="R14">
        <v>44</v>
      </c>
    </row>
    <row r="15" spans="2:18" ht="15.6">
      <c r="C15" s="30"/>
      <c r="D15" s="31"/>
      <c r="E15" s="31"/>
      <c r="F15" s="32"/>
      <c r="G15" s="33"/>
      <c r="H15" s="6"/>
      <c r="I15" s="1"/>
      <c r="J15" s="34"/>
      <c r="K15" s="16"/>
    </row>
    <row r="17" spans="3:18" ht="15" thickBot="1"/>
    <row r="18" spans="3:18" ht="78.599999999999994" thickBot="1">
      <c r="C18" s="44" t="s">
        <v>61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8" ht="16.149999999999999" thickBot="1">
      <c r="C19" s="23" t="s">
        <v>62</v>
      </c>
      <c r="D19" s="24">
        <v>1</v>
      </c>
      <c r="E19" s="24">
        <f>+G19/F19</f>
        <v>1.3143483023001095</v>
      </c>
      <c r="F19" s="25">
        <v>500</v>
      </c>
      <c r="G19" s="26">
        <f>+$E$4/H19</f>
        <v>657.17415115005474</v>
      </c>
      <c r="H19" s="27">
        <v>0.82169999999999999</v>
      </c>
      <c r="I19" s="28">
        <f>+F19/G19</f>
        <v>0.76083333333333336</v>
      </c>
      <c r="J19" s="28">
        <v>1</v>
      </c>
      <c r="K19" s="28">
        <f>+L19</f>
        <v>0.23916666666666664</v>
      </c>
      <c r="L19" s="28">
        <f>+J19-I19</f>
        <v>0.23916666666666664</v>
      </c>
      <c r="R19">
        <v>40</v>
      </c>
    </row>
    <row r="20" spans="3:18" ht="15.6">
      <c r="C20" s="30"/>
      <c r="D20" s="31"/>
      <c r="E20" s="31"/>
      <c r="F20" s="32"/>
      <c r="G20" s="33"/>
      <c r="H20" s="6"/>
      <c r="I20" s="1"/>
      <c r="J20" s="34"/>
      <c r="K20" s="16"/>
    </row>
    <row r="22" spans="3:18" ht="15" thickBot="1"/>
    <row r="23" spans="3:18" ht="78.599999999999994" thickBot="1">
      <c r="C23" s="44" t="s">
        <v>63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8" ht="16.149999999999999" thickBot="1">
      <c r="C24" s="23" t="s">
        <v>58</v>
      </c>
      <c r="D24" s="24">
        <v>1</v>
      </c>
      <c r="E24" s="24">
        <f>+G24/F24</f>
        <v>1.9108280254777068</v>
      </c>
      <c r="F24" s="25">
        <v>500</v>
      </c>
      <c r="G24" s="26">
        <f>+$E$4/H24</f>
        <v>955.41401273885344</v>
      </c>
      <c r="H24" s="27">
        <v>0.56520000000000004</v>
      </c>
      <c r="I24" s="28">
        <f>+F24/G24</f>
        <v>0.52333333333333332</v>
      </c>
      <c r="J24" s="28">
        <v>1</v>
      </c>
      <c r="K24" s="28">
        <f>+L24</f>
        <v>0.47666666666666668</v>
      </c>
      <c r="L24" s="28">
        <f>+J24-I24</f>
        <v>0.47666666666666668</v>
      </c>
      <c r="M24" t="s">
        <v>64</v>
      </c>
    </row>
    <row r="25" spans="3:18" ht="15.6">
      <c r="C25" s="30"/>
      <c r="D25" s="31"/>
      <c r="E25" s="31"/>
      <c r="F25" s="32"/>
      <c r="G25" s="33"/>
      <c r="H25" s="6"/>
      <c r="I25" s="1"/>
      <c r="J25" s="34"/>
      <c r="K25" s="16"/>
    </row>
    <row r="26" spans="3:18" ht="15.6">
      <c r="C26" s="37"/>
      <c r="D26" s="38"/>
      <c r="E26" s="38"/>
      <c r="F26" s="39"/>
      <c r="G26" s="39"/>
      <c r="H26" s="6"/>
      <c r="I26" s="1"/>
      <c r="J26" s="34"/>
      <c r="K26" s="16"/>
    </row>
    <row r="29" spans="3:18" ht="15.6">
      <c r="C29" s="35"/>
      <c r="D29" s="36"/>
      <c r="E29" s="5"/>
      <c r="F29" s="36"/>
      <c r="G29" s="36"/>
      <c r="H29" s="6"/>
      <c r="I29" s="36"/>
      <c r="J29" s="36"/>
      <c r="K29" s="36"/>
    </row>
    <row r="30" spans="3:18" ht="15.6">
      <c r="C30" s="37"/>
      <c r="D30" s="38"/>
      <c r="E30" s="38"/>
      <c r="F30" s="39"/>
      <c r="G30" s="39"/>
      <c r="H30" s="6"/>
      <c r="I30" s="34"/>
      <c r="J30" s="34"/>
      <c r="K30" s="16"/>
    </row>
    <row r="31" spans="3:18" ht="15.6">
      <c r="C31" s="37"/>
      <c r="D31" s="38"/>
      <c r="E31" s="38"/>
      <c r="F31" s="39"/>
      <c r="G31" s="39"/>
      <c r="H31" s="6"/>
      <c r="I31" s="1"/>
      <c r="J31" s="34"/>
      <c r="K31" s="16"/>
    </row>
    <row r="32" spans="3:18">
      <c r="G32" t="s">
        <v>53</v>
      </c>
    </row>
    <row r="33" spans="3:11" ht="15.6">
      <c r="C33" s="35"/>
      <c r="D33" s="36"/>
      <c r="E33" s="5"/>
      <c r="F33" s="36"/>
      <c r="G33" s="36"/>
      <c r="H33" s="6"/>
      <c r="I33" s="36"/>
      <c r="J33" s="36"/>
      <c r="K33" s="36"/>
    </row>
    <row r="34" spans="3:11" ht="15.6">
      <c r="C34" s="37"/>
      <c r="D34" s="38"/>
      <c r="E34" s="38"/>
      <c r="F34" s="39"/>
      <c r="G34" s="39"/>
      <c r="H34" s="6"/>
      <c r="I34" s="34"/>
      <c r="J34" s="34"/>
      <c r="K34" s="16"/>
    </row>
    <row r="35" spans="3:11" ht="15.6">
      <c r="C35" s="37"/>
      <c r="D35" s="38"/>
      <c r="E35" s="38"/>
      <c r="F35" s="39"/>
      <c r="G35" s="39"/>
      <c r="H35" s="6"/>
      <c r="I35" s="1"/>
      <c r="J35" s="34"/>
      <c r="K35" s="16"/>
    </row>
  </sheetData>
  <mergeCells count="2">
    <mergeCell ref="I2:I4"/>
    <mergeCell ref="C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60"/>
  <sheetViews>
    <sheetView topLeftCell="A53" zoomScale="55" zoomScaleNormal="55" workbookViewId="0">
      <selection activeCell="D53" sqref="D53"/>
    </sheetView>
  </sheetViews>
  <sheetFormatPr defaultColWidth="11.42578125" defaultRowHeight="14.45"/>
  <cols>
    <col min="3" max="3" width="30" customWidth="1"/>
    <col min="7" max="7" width="13.42578125" customWidth="1"/>
    <col min="10" max="10" width="19.28515625" customWidth="1"/>
    <col min="11" max="11" width="14" customWidth="1"/>
  </cols>
  <sheetData>
    <row r="1" spans="2:13" ht="15" thickBot="1"/>
    <row r="2" spans="2:13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/>
      <c r="K2" s="8"/>
      <c r="L2" s="1"/>
      <c r="M2" s="1"/>
    </row>
    <row r="3" spans="2:13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3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3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3" ht="24.6">
      <c r="B6" s="1"/>
      <c r="C6" s="55" t="s">
        <v>43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3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</row>
    <row r="8" spans="2:13" ht="78.599999999999994" thickBot="1">
      <c r="B8" s="1"/>
      <c r="C8" s="45" t="s">
        <v>65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</row>
    <row r="9" spans="2:13" ht="16.149999999999999" thickBot="1">
      <c r="B9" s="1"/>
      <c r="C9" s="23" t="s">
        <v>66</v>
      </c>
      <c r="D9" s="24">
        <v>1</v>
      </c>
      <c r="E9" s="24">
        <f>+G9/F9</f>
        <v>1.2680521310320534</v>
      </c>
      <c r="F9" s="25">
        <v>500</v>
      </c>
      <c r="G9" s="26">
        <f>+$E$4/H9</f>
        <v>634.02606551602673</v>
      </c>
      <c r="H9" s="27">
        <v>0.85170000000000001</v>
      </c>
      <c r="I9" s="28">
        <f>+F9/G9</f>
        <v>0.78861111111111115</v>
      </c>
      <c r="J9" s="28">
        <v>1</v>
      </c>
      <c r="K9" s="47">
        <f>+I9+J9</f>
        <v>1.7886111111111112</v>
      </c>
      <c r="L9" s="28">
        <f>+J9-I9</f>
        <v>0.21138888888888885</v>
      </c>
      <c r="M9" s="1"/>
    </row>
    <row r="10" spans="2:13" ht="15.6">
      <c r="B10" s="1"/>
      <c r="C10" s="30"/>
      <c r="D10" s="31"/>
      <c r="E10" s="31"/>
      <c r="F10" s="32"/>
      <c r="G10" s="33"/>
      <c r="H10" s="6"/>
      <c r="I10" s="1"/>
      <c r="J10" s="34"/>
      <c r="K10" s="16"/>
      <c r="L10" s="1"/>
    </row>
    <row r="12" spans="2:13" ht="15" thickBot="1"/>
    <row r="13" spans="2:13" ht="78.599999999999994" thickBot="1">
      <c r="C13" s="45" t="s">
        <v>67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</row>
    <row r="14" spans="2:13" ht="16.149999999999999" thickBot="1">
      <c r="C14" s="23" t="s">
        <v>68</v>
      </c>
      <c r="D14" s="24">
        <v>1</v>
      </c>
      <c r="E14" s="24">
        <f>+G14/F14</f>
        <v>1.0384615384615383</v>
      </c>
      <c r="F14" s="25">
        <v>500</v>
      </c>
      <c r="G14" s="26">
        <f>+$E$4/H14</f>
        <v>519.23076923076917</v>
      </c>
      <c r="H14" s="27">
        <v>1.04</v>
      </c>
      <c r="I14" s="28">
        <f>+F14/G14</f>
        <v>0.96296296296296313</v>
      </c>
      <c r="J14" s="28">
        <v>1</v>
      </c>
      <c r="K14" s="47">
        <f>+I14+J14</f>
        <v>1.9629629629629632</v>
      </c>
      <c r="L14" s="28">
        <f>+J14-I14</f>
        <v>3.7037037037036868E-2</v>
      </c>
    </row>
    <row r="15" spans="2:13" ht="15.6">
      <c r="C15" s="30"/>
      <c r="D15" s="31"/>
      <c r="E15" s="31"/>
      <c r="F15" s="32"/>
      <c r="G15" s="33"/>
      <c r="H15" s="6"/>
      <c r="I15" s="1"/>
      <c r="J15" s="34"/>
      <c r="K15" s="16"/>
    </row>
    <row r="17" spans="3:12" ht="15" thickBot="1"/>
    <row r="18" spans="3:12" ht="78.599999999999994" thickBot="1">
      <c r="C18" s="45" t="s">
        <v>69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2" ht="16.149999999999999" thickBot="1">
      <c r="C19" s="23" t="s">
        <v>58</v>
      </c>
      <c r="D19" s="24">
        <v>1</v>
      </c>
      <c r="E19" s="24">
        <f>+G19/F19</f>
        <v>2.6341463414634148</v>
      </c>
      <c r="F19" s="25">
        <v>500</v>
      </c>
      <c r="G19" s="26">
        <f>+$E$4/H19</f>
        <v>1317.0731707317075</v>
      </c>
      <c r="H19" s="27">
        <v>0.41</v>
      </c>
      <c r="I19" s="28">
        <f>+F19/(G19+G20)</f>
        <v>0.1898148148148148</v>
      </c>
      <c r="J19" s="28">
        <v>1</v>
      </c>
      <c r="K19" s="28">
        <f>+L19</f>
        <v>0.81018518518518523</v>
      </c>
      <c r="L19" s="28">
        <f>+J19-I19</f>
        <v>0.81018518518518523</v>
      </c>
    </row>
    <row r="20" spans="3:12" ht="16.149999999999999" thickBot="1">
      <c r="C20" s="30" t="s">
        <v>68</v>
      </c>
      <c r="D20" s="24">
        <v>1</v>
      </c>
      <c r="E20" s="24">
        <f>+G20/F20</f>
        <v>2.6341463414634148</v>
      </c>
      <c r="F20" s="25">
        <v>500</v>
      </c>
      <c r="G20" s="26">
        <f>+$E$4/H20</f>
        <v>1317.0731707317075</v>
      </c>
      <c r="H20" s="27">
        <v>0.41</v>
      </c>
      <c r="I20" s="1"/>
      <c r="J20" s="34"/>
      <c r="K20" s="16"/>
    </row>
    <row r="22" spans="3:12" ht="15" thickBot="1"/>
    <row r="23" spans="3:12" ht="78.599999999999994" thickBot="1">
      <c r="C23" s="45" t="s">
        <v>70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2" ht="16.149999999999999" thickBot="1">
      <c r="C24" s="23" t="s">
        <v>71</v>
      </c>
      <c r="D24" s="24">
        <v>1</v>
      </c>
      <c r="E24" s="24">
        <f>+G24/F24</f>
        <v>1.0253489034463117</v>
      </c>
      <c r="F24" s="25">
        <v>500</v>
      </c>
      <c r="G24" s="26">
        <f>+$E$4/H24</f>
        <v>512.67445172315581</v>
      </c>
      <c r="H24" s="27">
        <v>1.0532999999999999</v>
      </c>
      <c r="I24" s="28">
        <f>+F24/G24</f>
        <v>0.9752777777777778</v>
      </c>
      <c r="J24" s="28">
        <v>1</v>
      </c>
      <c r="K24" s="47">
        <f>+I24+J24</f>
        <v>1.9752777777777779</v>
      </c>
      <c r="L24" s="28">
        <f>+J24-I24</f>
        <v>2.4722222222222201E-2</v>
      </c>
    </row>
    <row r="25" spans="3:12" ht="15.6">
      <c r="C25" s="30"/>
      <c r="D25" s="31"/>
      <c r="E25" s="31"/>
      <c r="F25" s="32"/>
      <c r="G25" s="33"/>
      <c r="H25" s="6"/>
      <c r="I25" s="1"/>
      <c r="J25" s="34"/>
      <c r="K25" s="16"/>
    </row>
    <row r="27" spans="3:12" ht="15" thickBot="1"/>
    <row r="28" spans="3:12" ht="78.599999999999994" thickBot="1">
      <c r="C28" s="45" t="s">
        <v>72</v>
      </c>
      <c r="D28" s="18" t="s">
        <v>9</v>
      </c>
      <c r="E28" s="19" t="s">
        <v>10</v>
      </c>
      <c r="F28" s="18" t="s">
        <v>11</v>
      </c>
      <c r="G28" s="18" t="s">
        <v>12</v>
      </c>
      <c r="H28" s="20" t="s">
        <v>13</v>
      </c>
      <c r="I28" s="21" t="s">
        <v>14</v>
      </c>
      <c r="J28" s="21" t="s">
        <v>15</v>
      </c>
      <c r="K28" s="22" t="s">
        <v>16</v>
      </c>
      <c r="L28" s="22" t="s">
        <v>17</v>
      </c>
    </row>
    <row r="29" spans="3:12" ht="16.149999999999999" thickBot="1">
      <c r="C29" s="23" t="s">
        <v>73</v>
      </c>
      <c r="D29" s="24">
        <v>1</v>
      </c>
      <c r="E29" s="24" t="e">
        <f>+G29/F29</f>
        <v>#DIV/0!</v>
      </c>
      <c r="F29" s="25">
        <v>500</v>
      </c>
      <c r="G29" s="26" t="e">
        <f>+$E$4/H29</f>
        <v>#DIV/0!</v>
      </c>
      <c r="H29" s="27"/>
      <c r="I29" s="28">
        <v>2.16</v>
      </c>
      <c r="J29" s="28">
        <v>1</v>
      </c>
      <c r="K29" s="47">
        <f>+I29+J29</f>
        <v>3.16</v>
      </c>
      <c r="L29" s="28">
        <f>+J29-I29</f>
        <v>-1.1600000000000001</v>
      </c>
    </row>
    <row r="30" spans="3:12" ht="15.6">
      <c r="C30" s="30"/>
      <c r="D30" s="31"/>
      <c r="E30" s="31"/>
      <c r="F30" s="32"/>
      <c r="G30" s="33"/>
      <c r="H30" s="6"/>
      <c r="I30" s="1"/>
      <c r="J30" s="34"/>
      <c r="K30" s="16"/>
    </row>
    <row r="32" spans="3:12" ht="15" thickBot="1"/>
    <row r="33" spans="3:12" ht="78.599999999999994" thickBot="1">
      <c r="C33" s="45" t="s">
        <v>74</v>
      </c>
      <c r="D33" s="18" t="s">
        <v>9</v>
      </c>
      <c r="E33" s="19" t="s">
        <v>10</v>
      </c>
      <c r="F33" s="18" t="s">
        <v>11</v>
      </c>
      <c r="G33" s="18" t="s">
        <v>12</v>
      </c>
      <c r="H33" s="20" t="s">
        <v>13</v>
      </c>
      <c r="I33" s="21" t="s">
        <v>14</v>
      </c>
      <c r="J33" s="21" t="s">
        <v>15</v>
      </c>
      <c r="K33" s="22" t="s">
        <v>16</v>
      </c>
      <c r="L33" s="22" t="s">
        <v>17</v>
      </c>
    </row>
    <row r="34" spans="3:12" ht="16.149999999999999" thickBot="1">
      <c r="C34" s="23" t="s">
        <v>75</v>
      </c>
      <c r="D34" s="24">
        <v>1</v>
      </c>
      <c r="E34" s="24">
        <f>+G34/F34</f>
        <v>1.063410791650256</v>
      </c>
      <c r="F34" s="25">
        <v>500</v>
      </c>
      <c r="G34" s="26">
        <f>+$E$4/H34</f>
        <v>531.70539582512799</v>
      </c>
      <c r="H34" s="27">
        <v>1.0156000000000001</v>
      </c>
      <c r="I34" s="28">
        <f>+F34/G34</f>
        <v>0.94037037037037041</v>
      </c>
      <c r="J34" s="28">
        <v>1</v>
      </c>
      <c r="K34" s="47">
        <f>+I34+J34</f>
        <v>1.9403703703703705</v>
      </c>
      <c r="L34" s="28">
        <f>+J34-I34</f>
        <v>5.9629629629629588E-2</v>
      </c>
    </row>
    <row r="35" spans="3:12" ht="15.6">
      <c r="C35" s="30"/>
      <c r="D35" s="31"/>
      <c r="E35" s="31"/>
      <c r="F35" s="32"/>
      <c r="G35" s="33"/>
      <c r="H35" s="6"/>
      <c r="I35" s="1"/>
      <c r="J35" s="34"/>
      <c r="K35" s="16"/>
    </row>
    <row r="37" spans="3:12" ht="15" thickBot="1"/>
    <row r="38" spans="3:12" ht="78.599999999999994" thickBot="1">
      <c r="C38" s="45" t="s">
        <v>76</v>
      </c>
      <c r="D38" s="18" t="s">
        <v>9</v>
      </c>
      <c r="E38" s="19" t="s">
        <v>10</v>
      </c>
      <c r="F38" s="18" t="s">
        <v>11</v>
      </c>
      <c r="G38" s="18" t="s">
        <v>12</v>
      </c>
      <c r="H38" s="20" t="s">
        <v>13</v>
      </c>
      <c r="I38" s="21" t="s">
        <v>14</v>
      </c>
      <c r="J38" s="21" t="s">
        <v>15</v>
      </c>
      <c r="K38" s="22" t="s">
        <v>16</v>
      </c>
      <c r="L38" s="22" t="s">
        <v>17</v>
      </c>
    </row>
    <row r="39" spans="3:12" ht="16.149999999999999" thickBot="1">
      <c r="C39" s="23" t="s">
        <v>77</v>
      </c>
      <c r="D39" s="24">
        <v>1</v>
      </c>
      <c r="E39" s="24">
        <f>+G39/F39</f>
        <v>0.8571428571428571</v>
      </c>
      <c r="F39" s="25">
        <v>500</v>
      </c>
      <c r="G39" s="26">
        <f>+$E$4/H39</f>
        <v>428.57142857142856</v>
      </c>
      <c r="H39" s="27">
        <v>1.26</v>
      </c>
      <c r="I39" s="28">
        <f>+F39/G39</f>
        <v>1.1666666666666667</v>
      </c>
      <c r="J39" s="28">
        <v>1</v>
      </c>
      <c r="K39" s="47">
        <f>+I39+J39</f>
        <v>2.166666666666667</v>
      </c>
      <c r="L39" s="28">
        <f>+J39-I39</f>
        <v>-0.16666666666666674</v>
      </c>
    </row>
    <row r="40" spans="3:12" ht="15.6">
      <c r="C40" s="30"/>
      <c r="D40" s="31"/>
      <c r="E40" s="31"/>
      <c r="F40" s="32"/>
      <c r="G40" s="33"/>
      <c r="H40" s="6"/>
      <c r="I40" s="1"/>
      <c r="J40" s="34"/>
      <c r="K40" s="16"/>
    </row>
    <row r="42" spans="3:12" ht="15" thickBot="1"/>
    <row r="43" spans="3:12" ht="78.599999999999994" thickBot="1">
      <c r="C43" s="45" t="s">
        <v>78</v>
      </c>
      <c r="D43" s="18" t="s">
        <v>9</v>
      </c>
      <c r="E43" s="19" t="s">
        <v>10</v>
      </c>
      <c r="F43" s="18" t="s">
        <v>11</v>
      </c>
      <c r="G43" s="18" t="s">
        <v>12</v>
      </c>
      <c r="H43" s="20" t="s">
        <v>13</v>
      </c>
      <c r="I43" s="21" t="s">
        <v>14</v>
      </c>
      <c r="J43" s="21" t="s">
        <v>15</v>
      </c>
      <c r="K43" s="22" t="s">
        <v>16</v>
      </c>
      <c r="L43" s="22" t="s">
        <v>17</v>
      </c>
    </row>
    <row r="44" spans="3:12" ht="16.149999999999999" thickBot="1">
      <c r="C44" s="23" t="s">
        <v>79</v>
      </c>
      <c r="D44" s="24">
        <v>1</v>
      </c>
      <c r="E44" s="24">
        <f>+G44/F44</f>
        <v>1.2680521310320534</v>
      </c>
      <c r="F44" s="25">
        <v>500</v>
      </c>
      <c r="G44" s="26">
        <f>+$E$4/H44</f>
        <v>634.02606551602673</v>
      </c>
      <c r="H44" s="27">
        <v>0.85170000000000001</v>
      </c>
      <c r="I44" s="28">
        <f>+F44/G44</f>
        <v>0.78861111111111115</v>
      </c>
      <c r="J44" s="28">
        <v>1</v>
      </c>
      <c r="K44" s="47">
        <f>+I44+J44</f>
        <v>1.7886111111111112</v>
      </c>
      <c r="L44" s="28">
        <f>+J44-I44</f>
        <v>0.21138888888888885</v>
      </c>
    </row>
    <row r="45" spans="3:12" ht="15.6">
      <c r="C45" s="30"/>
      <c r="D45" s="31"/>
      <c r="E45" s="31"/>
      <c r="F45" s="32"/>
      <c r="G45" s="33"/>
      <c r="H45" s="6"/>
      <c r="I45" s="1"/>
      <c r="J45" s="34"/>
      <c r="K45" s="16"/>
    </row>
    <row r="47" spans="3:12" ht="15" thickBot="1"/>
    <row r="48" spans="3:12" ht="78.599999999999994" thickBot="1">
      <c r="C48" s="45" t="s">
        <v>80</v>
      </c>
      <c r="D48" s="18" t="s">
        <v>9</v>
      </c>
      <c r="E48" s="19" t="s">
        <v>10</v>
      </c>
      <c r="F48" s="18" t="s">
        <v>11</v>
      </c>
      <c r="G48" s="18" t="s">
        <v>12</v>
      </c>
      <c r="H48" s="20" t="s">
        <v>13</v>
      </c>
      <c r="I48" s="21" t="s">
        <v>14</v>
      </c>
      <c r="J48" s="21" t="s">
        <v>15</v>
      </c>
      <c r="K48" s="22" t="s">
        <v>16</v>
      </c>
      <c r="L48" s="22" t="s">
        <v>17</v>
      </c>
    </row>
    <row r="49" spans="3:12" ht="16.149999999999999" thickBot="1">
      <c r="C49" s="23" t="s">
        <v>81</v>
      </c>
      <c r="D49" s="24">
        <v>1</v>
      </c>
      <c r="E49" s="24">
        <f>+G49/F49</f>
        <v>1.3855035279025016</v>
      </c>
      <c r="F49" s="25">
        <v>500</v>
      </c>
      <c r="G49" s="26">
        <f>+$E$4/H49</f>
        <v>692.75176395125084</v>
      </c>
      <c r="H49" s="27">
        <v>0.77949999999999997</v>
      </c>
      <c r="I49" s="28">
        <f>+F49/G49</f>
        <v>0.72175925925925921</v>
      </c>
      <c r="J49" s="28">
        <v>1</v>
      </c>
      <c r="K49" s="47">
        <f>+I49+J49</f>
        <v>1.7217592592592592</v>
      </c>
      <c r="L49" s="28">
        <f>+J49-I49</f>
        <v>0.27824074074074079</v>
      </c>
    </row>
    <row r="50" spans="3:12" ht="15.6">
      <c r="C50" s="30"/>
      <c r="D50" s="31"/>
      <c r="E50" s="31"/>
      <c r="F50" s="32"/>
      <c r="G50" s="33"/>
      <c r="H50" s="6"/>
      <c r="I50" s="1"/>
      <c r="J50" s="34"/>
      <c r="K50" s="16"/>
    </row>
    <row r="52" spans="3:12" ht="15" thickBot="1"/>
    <row r="53" spans="3:12" ht="78.599999999999994" thickBot="1">
      <c r="C53" s="45" t="s">
        <v>82</v>
      </c>
      <c r="D53" s="18" t="s">
        <v>9</v>
      </c>
      <c r="E53" s="19" t="s">
        <v>10</v>
      </c>
      <c r="F53" s="18" t="s">
        <v>11</v>
      </c>
      <c r="G53" s="18" t="s">
        <v>12</v>
      </c>
      <c r="H53" s="20" t="s">
        <v>13</v>
      </c>
      <c r="I53" s="21" t="s">
        <v>14</v>
      </c>
      <c r="J53" s="21" t="s">
        <v>15</v>
      </c>
      <c r="K53" s="22" t="s">
        <v>16</v>
      </c>
      <c r="L53" s="22" t="s">
        <v>17</v>
      </c>
    </row>
    <row r="54" spans="3:12" ht="16.149999999999999" thickBot="1">
      <c r="C54" s="23" t="s">
        <v>79</v>
      </c>
      <c r="D54" s="24">
        <v>1</v>
      </c>
      <c r="E54" s="24">
        <f>+G54/F54</f>
        <v>3.3665835411471328</v>
      </c>
      <c r="F54" s="25">
        <v>500</v>
      </c>
      <c r="G54" s="26">
        <f>+$E$4/H54</f>
        <v>1683.2917705735663</v>
      </c>
      <c r="H54" s="27">
        <v>0.32079999999999997</v>
      </c>
      <c r="I54" s="28">
        <f>+F54/G54</f>
        <v>0.29703703703703699</v>
      </c>
      <c r="J54" s="28">
        <v>1</v>
      </c>
      <c r="K54" s="28">
        <f>+L54</f>
        <v>0.70296296296296301</v>
      </c>
      <c r="L54" s="28">
        <f>+J54-I54</f>
        <v>0.70296296296296301</v>
      </c>
    </row>
    <row r="55" spans="3:12" ht="15.6">
      <c r="C55" s="30"/>
      <c r="D55" s="31"/>
      <c r="E55" s="31"/>
      <c r="F55" s="32"/>
      <c r="G55" s="33"/>
      <c r="H55" s="6"/>
      <c r="I55" s="1"/>
      <c r="J55" s="34"/>
      <c r="K55" s="16"/>
    </row>
    <row r="57" spans="3:12" ht="15" thickBot="1"/>
    <row r="58" spans="3:12" ht="78.599999999999994" thickBot="1">
      <c r="C58" s="45" t="s">
        <v>83</v>
      </c>
      <c r="D58" s="18" t="s">
        <v>9</v>
      </c>
      <c r="E58" s="19" t="s">
        <v>10</v>
      </c>
      <c r="F58" s="18" t="s">
        <v>11</v>
      </c>
      <c r="G58" s="18" t="s">
        <v>12</v>
      </c>
      <c r="H58" s="20" t="s">
        <v>13</v>
      </c>
      <c r="I58" s="21" t="s">
        <v>14</v>
      </c>
      <c r="J58" s="21" t="s">
        <v>15</v>
      </c>
      <c r="K58" s="22" t="s">
        <v>16</v>
      </c>
      <c r="L58" s="22" t="s">
        <v>17</v>
      </c>
    </row>
    <row r="59" spans="3:12" ht="16.149999999999999" thickBot="1">
      <c r="C59" s="23" t="s">
        <v>66</v>
      </c>
      <c r="D59" s="24">
        <v>1</v>
      </c>
      <c r="E59" s="24">
        <f>+G59/F59</f>
        <v>1.8566271273852502</v>
      </c>
      <c r="F59" s="25">
        <v>500</v>
      </c>
      <c r="G59" s="26">
        <f>+$E$4/H59</f>
        <v>928.31356369262505</v>
      </c>
      <c r="H59" s="27">
        <v>0.58169999999999999</v>
      </c>
      <c r="I59" s="28">
        <f>+F59/G59</f>
        <v>0.53861111111111115</v>
      </c>
      <c r="J59" s="28">
        <v>1</v>
      </c>
      <c r="K59" s="47">
        <f>+I59+J59</f>
        <v>1.5386111111111112</v>
      </c>
      <c r="L59" s="28">
        <f>+J59-I59</f>
        <v>0.46138888888888885</v>
      </c>
    </row>
    <row r="60" spans="3:12" ht="15.6">
      <c r="C60" s="30"/>
      <c r="D60" s="31"/>
      <c r="E60" s="31"/>
      <c r="F60" s="32"/>
      <c r="G60" s="33"/>
      <c r="H60" s="6"/>
      <c r="I60" s="1"/>
      <c r="J60" s="34"/>
      <c r="K60" s="16"/>
    </row>
  </sheetData>
  <mergeCells count="2">
    <mergeCell ref="I2:I4"/>
    <mergeCell ref="C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55"/>
  <sheetViews>
    <sheetView topLeftCell="B5" zoomScale="55" zoomScaleNormal="55" workbookViewId="0">
      <selection activeCell="E36" sqref="E36"/>
    </sheetView>
  </sheetViews>
  <sheetFormatPr defaultColWidth="11.42578125" defaultRowHeight="14.45"/>
  <cols>
    <col min="3" max="3" width="30" customWidth="1"/>
    <col min="10" max="10" width="19.28515625" customWidth="1"/>
  </cols>
  <sheetData>
    <row r="1" spans="2:14" ht="15" thickBot="1"/>
    <row r="2" spans="2:14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/>
      <c r="K2" s="8"/>
      <c r="L2" s="1"/>
      <c r="M2" s="1"/>
    </row>
    <row r="3" spans="2:14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4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4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4" ht="24.6">
      <c r="B6" s="1"/>
      <c r="C6" s="55" t="s">
        <v>43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4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</row>
    <row r="8" spans="2:14" ht="78.599999999999994" thickBot="1">
      <c r="B8" s="1"/>
      <c r="C8" s="17" t="s">
        <v>84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  <c r="N8" s="36"/>
    </row>
    <row r="9" spans="2:14" ht="16.149999999999999" thickBot="1">
      <c r="B9" s="1"/>
      <c r="C9" s="23" t="s">
        <v>85</v>
      </c>
      <c r="D9" s="24">
        <v>1</v>
      </c>
      <c r="E9" s="24">
        <f>+G9/F9</f>
        <v>0.97613882863340562</v>
      </c>
      <c r="F9" s="25">
        <v>500</v>
      </c>
      <c r="G9" s="26">
        <f>+$E$4/H9</f>
        <v>488.06941431670282</v>
      </c>
      <c r="H9" s="27">
        <v>1.1064000000000001</v>
      </c>
      <c r="I9" s="28">
        <f>+F9/(G9+G10)</f>
        <v>0.51222222222222225</v>
      </c>
      <c r="J9" s="28">
        <v>1</v>
      </c>
      <c r="K9" s="47">
        <f>+I9+J9</f>
        <v>1.5122222222222224</v>
      </c>
      <c r="L9" s="28">
        <f>+J9-I9</f>
        <v>0.48777777777777775</v>
      </c>
      <c r="M9" s="1"/>
    </row>
    <row r="10" spans="2:14" ht="16.149999999999999" thickBot="1">
      <c r="B10" s="1"/>
      <c r="C10" s="30" t="s">
        <v>86</v>
      </c>
      <c r="D10" s="24">
        <v>1</v>
      </c>
      <c r="E10" s="24">
        <f>+G10/F10</f>
        <v>0.97613882863340562</v>
      </c>
      <c r="F10" s="25">
        <v>500</v>
      </c>
      <c r="G10" s="26">
        <f>+$E$4/H10</f>
        <v>488.06941431670282</v>
      </c>
      <c r="H10" s="27">
        <v>1.1064000000000001</v>
      </c>
      <c r="I10" s="1"/>
      <c r="J10" s="34"/>
      <c r="K10" s="16"/>
      <c r="L10" s="1"/>
    </row>
    <row r="11" spans="2:14">
      <c r="B11" t="s">
        <v>87</v>
      </c>
    </row>
    <row r="12" spans="2:14" ht="15" thickBot="1"/>
    <row r="13" spans="2:14" ht="78.599999999999994" thickBot="1">
      <c r="C13" s="17" t="s">
        <v>88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  <c r="N13" s="36"/>
    </row>
    <row r="14" spans="2:14" ht="16.149999999999999" thickBot="1">
      <c r="C14" s="23" t="s">
        <v>85</v>
      </c>
      <c r="D14" s="24">
        <v>1</v>
      </c>
      <c r="E14" s="24">
        <f>+G14/F14</f>
        <v>2.3478260869565215</v>
      </c>
      <c r="F14" s="25">
        <v>500</v>
      </c>
      <c r="G14" s="26">
        <f>+$E$4/H14</f>
        <v>1173.9130434782608</v>
      </c>
      <c r="H14" s="27">
        <v>0.46</v>
      </c>
      <c r="I14" s="28">
        <f>+F14/(G14+G15+G16)</f>
        <v>0.14197530864197533</v>
      </c>
      <c r="J14" s="28">
        <v>1</v>
      </c>
      <c r="K14" s="47">
        <f>+I14+J14</f>
        <v>1.1419753086419753</v>
      </c>
      <c r="L14" s="28">
        <f>+J14-I14</f>
        <v>0.85802469135802473</v>
      </c>
    </row>
    <row r="15" spans="2:14" ht="16.149999999999999" thickBot="1">
      <c r="C15" s="23" t="s">
        <v>89</v>
      </c>
      <c r="D15" s="24">
        <v>1</v>
      </c>
      <c r="E15" s="24">
        <f>+G15/F15</f>
        <v>2.3478260869565215</v>
      </c>
      <c r="F15" s="25">
        <v>500</v>
      </c>
      <c r="G15" s="26">
        <f>+$E$4/H15</f>
        <v>1173.9130434782608</v>
      </c>
      <c r="H15" s="27">
        <v>0.46</v>
      </c>
      <c r="I15" s="1"/>
      <c r="J15" s="34"/>
      <c r="K15" s="16"/>
      <c r="L15" s="1"/>
    </row>
    <row r="16" spans="2:14" ht="16.149999999999999" thickBot="1">
      <c r="C16" s="30" t="s">
        <v>90</v>
      </c>
      <c r="D16" s="24">
        <v>1</v>
      </c>
      <c r="E16" s="24">
        <f>+G16/F16</f>
        <v>2.3478260869565215</v>
      </c>
      <c r="F16" s="25">
        <v>500</v>
      </c>
      <c r="G16" s="26">
        <f>+$E$4/H16</f>
        <v>1173.9130434782608</v>
      </c>
      <c r="H16" s="27">
        <v>0.46</v>
      </c>
    </row>
    <row r="17" spans="3:12" ht="15" thickBot="1"/>
    <row r="18" spans="3:12" ht="78.599999999999994" thickBot="1">
      <c r="C18" s="17" t="s">
        <v>91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2" ht="16.149999999999999" thickBot="1">
      <c r="C19" s="23" t="s">
        <v>92</v>
      </c>
      <c r="D19" s="24">
        <v>1</v>
      </c>
      <c r="E19" s="24">
        <f>+G19/F19</f>
        <v>0.91875797532964687</v>
      </c>
      <c r="F19" s="25">
        <v>500</v>
      </c>
      <c r="G19" s="26">
        <f>+$E$4/H19</f>
        <v>459.37898766482346</v>
      </c>
      <c r="H19" s="27">
        <v>1.1755</v>
      </c>
      <c r="I19" s="28">
        <f>+F19/G19</f>
        <v>1.0884259259259259</v>
      </c>
      <c r="J19" s="28">
        <v>1</v>
      </c>
      <c r="K19" s="47">
        <f>+I19+J19</f>
        <v>2.0884259259259261</v>
      </c>
      <c r="L19" s="28">
        <f>+J19-I19</f>
        <v>-8.8425925925925908E-2</v>
      </c>
    </row>
    <row r="20" spans="3:12" ht="15.6">
      <c r="C20" s="30"/>
      <c r="D20" s="31"/>
      <c r="E20" s="31"/>
      <c r="F20" s="32"/>
      <c r="G20" s="33"/>
      <c r="H20" s="6"/>
      <c r="I20" s="1"/>
      <c r="J20" s="34"/>
      <c r="K20" s="16"/>
    </row>
    <row r="22" spans="3:12" ht="15" thickBot="1"/>
    <row r="23" spans="3:12" ht="78.599999999999994" thickBot="1">
      <c r="C23" s="17" t="s">
        <v>93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2" ht="16.149999999999999" thickBot="1">
      <c r="C24" s="23" t="s">
        <v>94</v>
      </c>
      <c r="D24" s="24">
        <v>1</v>
      </c>
      <c r="E24" s="24">
        <f>+G24/F24</f>
        <v>1.1073515841279606</v>
      </c>
      <c r="F24" s="25">
        <v>500</v>
      </c>
      <c r="G24" s="26">
        <f>+$E$4/H24</f>
        <v>553.67579206398034</v>
      </c>
      <c r="H24" s="27">
        <v>0.97529999999999994</v>
      </c>
      <c r="I24" s="28">
        <f>+F24/G24</f>
        <v>0.9030555555555555</v>
      </c>
      <c r="J24" s="28">
        <v>1</v>
      </c>
      <c r="K24" s="47">
        <f>+I24+J24</f>
        <v>1.9030555555555555</v>
      </c>
      <c r="L24" s="28">
        <f>+J24-I24</f>
        <v>9.69444444444445E-2</v>
      </c>
    </row>
    <row r="25" spans="3:12" ht="15.6">
      <c r="C25" s="30"/>
      <c r="D25" s="31"/>
      <c r="E25" s="31"/>
      <c r="F25" s="32"/>
      <c r="G25" s="33"/>
      <c r="H25" s="6"/>
      <c r="I25" s="1"/>
      <c r="J25" s="34"/>
      <c r="K25" s="16"/>
    </row>
    <row r="27" spans="3:12" ht="15" thickBot="1"/>
    <row r="28" spans="3:12" ht="78.599999999999994" thickBot="1">
      <c r="C28" s="17" t="s">
        <v>95</v>
      </c>
      <c r="D28" s="18" t="s">
        <v>9</v>
      </c>
      <c r="E28" s="19" t="s">
        <v>10</v>
      </c>
      <c r="F28" s="18" t="s">
        <v>11</v>
      </c>
      <c r="G28" s="18" t="s">
        <v>12</v>
      </c>
      <c r="H28" s="20" t="s">
        <v>13</v>
      </c>
      <c r="I28" s="21" t="s">
        <v>14</v>
      </c>
      <c r="J28" s="21" t="s">
        <v>15</v>
      </c>
      <c r="K28" s="22" t="s">
        <v>16</v>
      </c>
      <c r="L28" s="22" t="s">
        <v>17</v>
      </c>
    </row>
    <row r="29" spans="3:12" ht="16.149999999999999" thickBot="1">
      <c r="C29" s="23" t="s">
        <v>96</v>
      </c>
      <c r="D29" s="24">
        <v>1</v>
      </c>
      <c r="E29" s="24">
        <f>+G29/F29</f>
        <v>0.83134477715341393</v>
      </c>
      <c r="F29" s="25">
        <v>500</v>
      </c>
      <c r="G29" s="26">
        <f>+$E$4/H29</f>
        <v>415.67238857670696</v>
      </c>
      <c r="H29" s="27">
        <v>1.2990999999999999</v>
      </c>
      <c r="I29" s="28">
        <f>+F29/(G29+G30)</f>
        <v>0.60143518518518513</v>
      </c>
      <c r="J29" s="28">
        <v>1</v>
      </c>
      <c r="K29" s="47">
        <f>+I29+J29</f>
        <v>1.6014351851851851</v>
      </c>
      <c r="L29" s="28">
        <f>+J29-I29</f>
        <v>0.39856481481481487</v>
      </c>
    </row>
    <row r="30" spans="3:12" ht="15.6">
      <c r="C30" s="30" t="s">
        <v>97</v>
      </c>
      <c r="D30" s="24">
        <v>1</v>
      </c>
      <c r="E30" s="24">
        <f>+G30/F30</f>
        <v>0.83134477715341393</v>
      </c>
      <c r="F30" s="25">
        <v>500</v>
      </c>
      <c r="G30" s="26">
        <f>+$E$4/H29</f>
        <v>415.67238857670696</v>
      </c>
      <c r="H30" s="6"/>
      <c r="I30" s="1"/>
      <c r="J30" s="34"/>
      <c r="K30" s="16"/>
    </row>
    <row r="32" spans="3:12" ht="15" thickBot="1"/>
    <row r="33" spans="3:12" ht="78.599999999999994" thickBot="1">
      <c r="C33" s="17" t="s">
        <v>98</v>
      </c>
      <c r="D33" s="18" t="s">
        <v>9</v>
      </c>
      <c r="E33" s="19" t="s">
        <v>10</v>
      </c>
      <c r="F33" s="18" t="s">
        <v>11</v>
      </c>
      <c r="G33" s="18" t="s">
        <v>12</v>
      </c>
      <c r="H33" s="20" t="s">
        <v>13</v>
      </c>
      <c r="I33" s="21" t="s">
        <v>14</v>
      </c>
      <c r="J33" s="21" t="s">
        <v>15</v>
      </c>
      <c r="K33" s="22" t="s">
        <v>16</v>
      </c>
      <c r="L33" s="22" t="s">
        <v>17</v>
      </c>
    </row>
    <row r="34" spans="3:12" ht="16.149999999999999" thickBot="1">
      <c r="C34" s="23" t="s">
        <v>99</v>
      </c>
      <c r="D34" s="24">
        <v>1</v>
      </c>
      <c r="E34" s="24">
        <f>+G34/F34</f>
        <v>1.0224368077250781</v>
      </c>
      <c r="F34" s="25">
        <v>500</v>
      </c>
      <c r="G34" s="26">
        <f>+$E$4/H34</f>
        <v>511.21840386253905</v>
      </c>
      <c r="H34" s="27">
        <v>1.0563</v>
      </c>
      <c r="I34" s="28">
        <f>+F34/(G34+G35+G36)</f>
        <v>0.32601851851851854</v>
      </c>
      <c r="J34" s="28">
        <v>1</v>
      </c>
      <c r="K34" s="47">
        <f>+I34+J34</f>
        <v>1.3260185185185185</v>
      </c>
      <c r="L34" s="28">
        <f>+J34-I34</f>
        <v>0.67398148148148151</v>
      </c>
    </row>
    <row r="35" spans="3:12" ht="16.149999999999999" thickBot="1">
      <c r="C35" s="49" t="s">
        <v>85</v>
      </c>
      <c r="D35" s="24">
        <v>1</v>
      </c>
      <c r="E35" s="24">
        <f>+G35/F35</f>
        <v>1.0224368077250781</v>
      </c>
      <c r="F35" s="25">
        <v>500</v>
      </c>
      <c r="G35" s="26">
        <f>+$E$4/H35</f>
        <v>511.21840386253905</v>
      </c>
      <c r="H35" s="27">
        <v>1.0563</v>
      </c>
      <c r="I35" s="1"/>
      <c r="J35" s="34"/>
      <c r="K35" s="16"/>
    </row>
    <row r="36" spans="3:12" ht="16.149999999999999" thickBot="1">
      <c r="C36" s="23" t="s">
        <v>89</v>
      </c>
      <c r="D36" s="24">
        <v>1</v>
      </c>
      <c r="E36" s="24">
        <f>+G36/F36</f>
        <v>1.0224368077250781</v>
      </c>
      <c r="F36" s="25">
        <v>500</v>
      </c>
      <c r="G36" s="26">
        <f>+$E$4/H36</f>
        <v>511.21840386253905</v>
      </c>
      <c r="H36" s="27">
        <v>1.0563</v>
      </c>
    </row>
    <row r="38" spans="3:12" ht="16.149999999999999" thickBot="1">
      <c r="C38" s="35"/>
      <c r="D38" s="36"/>
      <c r="E38" s="5"/>
      <c r="F38" s="36"/>
      <c r="G38" s="36"/>
      <c r="H38" s="6"/>
      <c r="I38" s="36"/>
      <c r="J38" s="36"/>
      <c r="K38" s="36"/>
      <c r="L38" s="36"/>
    </row>
    <row r="39" spans="3:12" ht="78.599999999999994" thickBot="1">
      <c r="C39" s="17" t="s">
        <v>61</v>
      </c>
      <c r="D39" s="18" t="s">
        <v>9</v>
      </c>
      <c r="E39" s="19" t="s">
        <v>10</v>
      </c>
      <c r="F39" s="18" t="s">
        <v>11</v>
      </c>
      <c r="G39" s="18" t="s">
        <v>12</v>
      </c>
      <c r="H39" s="20" t="s">
        <v>13</v>
      </c>
      <c r="I39" s="21" t="s">
        <v>14</v>
      </c>
      <c r="J39" s="21" t="s">
        <v>15</v>
      </c>
      <c r="K39" s="22" t="s">
        <v>16</v>
      </c>
      <c r="L39" s="22" t="s">
        <v>17</v>
      </c>
    </row>
    <row r="40" spans="3:12" ht="16.149999999999999" thickBot="1">
      <c r="C40" s="30" t="s">
        <v>86</v>
      </c>
      <c r="D40" s="24">
        <v>1</v>
      </c>
      <c r="E40" s="24">
        <f>+G40/F40</f>
        <v>1.7026643544064322</v>
      </c>
      <c r="F40" s="25">
        <v>500</v>
      </c>
      <c r="G40" s="26">
        <f>+$E$4/H40</f>
        <v>851.33217720321613</v>
      </c>
      <c r="H40" s="27">
        <v>0.63429999999999997</v>
      </c>
      <c r="I40" s="28">
        <f>+F40/G40</f>
        <v>0.58731481481481485</v>
      </c>
      <c r="J40" s="28">
        <v>1</v>
      </c>
      <c r="K40" s="47">
        <f>+I40+J40</f>
        <v>1.5873148148148148</v>
      </c>
      <c r="L40" s="28">
        <f>+J40-I40</f>
        <v>0.41268518518518515</v>
      </c>
    </row>
    <row r="41" spans="3:12" ht="16.149999999999999" thickBot="1">
      <c r="C41" s="30" t="s">
        <v>100</v>
      </c>
      <c r="D41" s="24">
        <v>1</v>
      </c>
      <c r="E41" s="24">
        <f>+G41/F41</f>
        <v>1.7026643544064322</v>
      </c>
      <c r="F41" s="25">
        <v>500</v>
      </c>
      <c r="G41" s="26">
        <f>+$E$4/H41</f>
        <v>851.33217720321613</v>
      </c>
      <c r="H41" s="27">
        <v>0.63429999999999997</v>
      </c>
      <c r="I41" s="1"/>
      <c r="J41" s="34"/>
      <c r="K41" s="16"/>
    </row>
    <row r="42" spans="3:12">
      <c r="H42" t="s">
        <v>53</v>
      </c>
    </row>
    <row r="43" spans="3:12" ht="15.6">
      <c r="C43" s="35"/>
      <c r="D43" s="36"/>
      <c r="E43" s="5"/>
      <c r="F43" s="36"/>
      <c r="G43" s="36"/>
      <c r="H43" s="6"/>
      <c r="I43" s="36"/>
      <c r="J43" s="36"/>
      <c r="K43" s="36"/>
      <c r="L43" s="36"/>
    </row>
    <row r="44" spans="3:12" ht="15.6">
      <c r="C44" s="37"/>
      <c r="D44" s="38"/>
      <c r="E44" s="38"/>
      <c r="F44" s="39"/>
      <c r="G44" s="39"/>
      <c r="H44" s="6"/>
      <c r="I44" s="34"/>
      <c r="J44" s="34"/>
      <c r="K44" s="51"/>
      <c r="L44" s="34"/>
    </row>
    <row r="45" spans="3:12" ht="15.6">
      <c r="C45" s="37"/>
      <c r="D45" s="38"/>
      <c r="E45" s="38"/>
      <c r="F45" s="39"/>
      <c r="G45" s="39"/>
      <c r="H45" s="6"/>
      <c r="I45" s="1"/>
      <c r="J45" s="34"/>
      <c r="K45" s="16"/>
    </row>
    <row r="53" spans="3:11" ht="15.6">
      <c r="C53" s="35"/>
      <c r="D53" s="36"/>
      <c r="E53" s="5"/>
      <c r="F53" s="36"/>
      <c r="G53" s="36"/>
      <c r="H53" s="6"/>
      <c r="I53" s="36"/>
      <c r="J53" s="36"/>
      <c r="K53" s="36"/>
    </row>
    <row r="54" spans="3:11" ht="15.6">
      <c r="C54" s="37"/>
      <c r="D54" s="38"/>
      <c r="E54" s="38"/>
      <c r="F54" s="39"/>
      <c r="G54" s="39"/>
      <c r="H54" s="6"/>
      <c r="I54" s="34"/>
      <c r="J54" s="34"/>
      <c r="K54" s="16"/>
    </row>
    <row r="55" spans="3:11" ht="15.6">
      <c r="C55" s="37"/>
      <c r="D55" s="38"/>
      <c r="E55" s="38"/>
      <c r="F55" s="39"/>
      <c r="G55" s="39"/>
      <c r="H55" s="6"/>
      <c r="I55" s="1"/>
      <c r="J55" s="34"/>
      <c r="K55" s="16"/>
    </row>
  </sheetData>
  <mergeCells count="2">
    <mergeCell ref="I2:I4"/>
    <mergeCell ref="C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5BC8D-3A0C-45C6-B2F8-A3AC6D52DEE0}">
  <dimension ref="B1:R55"/>
  <sheetViews>
    <sheetView tabSelected="1" topLeftCell="A18" zoomScale="55" zoomScaleNormal="55" workbookViewId="0">
      <selection activeCell="O14" sqref="O14"/>
    </sheetView>
  </sheetViews>
  <sheetFormatPr defaultColWidth="11.42578125" defaultRowHeight="14.45"/>
  <cols>
    <col min="3" max="3" width="30" customWidth="1"/>
    <col min="10" max="10" width="19.28515625" customWidth="1"/>
  </cols>
  <sheetData>
    <row r="1" spans="2:13" ht="15" thickBot="1"/>
    <row r="2" spans="2:13" ht="17.45">
      <c r="B2" s="1"/>
      <c r="C2" s="2" t="s">
        <v>0</v>
      </c>
      <c r="D2" s="3">
        <v>500</v>
      </c>
      <c r="E2" s="4"/>
      <c r="F2" s="4"/>
      <c r="G2" s="5"/>
      <c r="H2" s="6"/>
      <c r="I2" s="52" t="s">
        <v>1</v>
      </c>
      <c r="J2" s="7"/>
      <c r="K2" s="8"/>
      <c r="L2" s="1"/>
      <c r="M2" s="1"/>
    </row>
    <row r="3" spans="2:13" ht="17.45">
      <c r="B3" s="1"/>
      <c r="C3" s="2" t="s">
        <v>2</v>
      </c>
      <c r="D3" s="3">
        <f>SUM(D2:D2)</f>
        <v>500</v>
      </c>
      <c r="E3" s="1" t="s">
        <v>3</v>
      </c>
      <c r="F3" s="1" t="s">
        <v>4</v>
      </c>
      <c r="G3" s="5"/>
      <c r="H3" s="6"/>
      <c r="I3" s="53"/>
      <c r="J3" s="9" t="s">
        <v>5</v>
      </c>
      <c r="K3" s="8"/>
      <c r="L3" s="1"/>
      <c r="M3" s="1"/>
    </row>
    <row r="4" spans="2:13" ht="21.6" thickBot="1">
      <c r="B4" s="1"/>
      <c r="C4" s="2" t="s">
        <v>6</v>
      </c>
      <c r="D4" s="3"/>
      <c r="E4" s="10">
        <v>540</v>
      </c>
      <c r="F4" s="11">
        <v>360</v>
      </c>
      <c r="G4" s="6"/>
      <c r="H4" s="6"/>
      <c r="I4" s="54"/>
      <c r="J4" s="12"/>
      <c r="K4" s="8"/>
      <c r="L4" s="1"/>
      <c r="M4" s="1"/>
    </row>
    <row r="5" spans="2:13" ht="21">
      <c r="B5" s="1"/>
      <c r="C5" s="2"/>
      <c r="D5" s="3"/>
      <c r="E5" s="10"/>
      <c r="F5" s="10"/>
      <c r="G5" s="6"/>
      <c r="H5" s="6"/>
      <c r="I5" s="1"/>
      <c r="J5" s="1"/>
      <c r="K5" s="8"/>
      <c r="L5" s="1"/>
      <c r="M5" s="1"/>
    </row>
    <row r="6" spans="2:13" ht="24.6">
      <c r="B6" s="1"/>
      <c r="C6" s="55" t="s">
        <v>43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2:13" ht="16.149999999999999" thickBot="1">
      <c r="B7" s="1"/>
      <c r="C7" s="1"/>
      <c r="D7" s="13"/>
      <c r="E7" s="14"/>
      <c r="F7" s="14"/>
      <c r="G7" s="14"/>
      <c r="H7" s="6"/>
      <c r="I7" s="15"/>
      <c r="J7" s="15"/>
      <c r="K7" s="16"/>
      <c r="L7" s="1"/>
      <c r="M7" s="1"/>
    </row>
    <row r="8" spans="2:13" ht="78.599999999999994" thickBot="1">
      <c r="B8" s="1"/>
      <c r="C8" s="46" t="s">
        <v>101</v>
      </c>
      <c r="D8" s="18" t="s">
        <v>9</v>
      </c>
      <c r="E8" s="19" t="s">
        <v>10</v>
      </c>
      <c r="F8" s="18" t="s">
        <v>11</v>
      </c>
      <c r="G8" s="18" t="s">
        <v>12</v>
      </c>
      <c r="H8" s="20" t="s">
        <v>13</v>
      </c>
      <c r="I8" s="21" t="s">
        <v>14</v>
      </c>
      <c r="J8" s="21" t="s">
        <v>15</v>
      </c>
      <c r="K8" s="22" t="s">
        <v>16</v>
      </c>
      <c r="L8" s="22" t="s">
        <v>17</v>
      </c>
      <c r="M8" s="1"/>
    </row>
    <row r="9" spans="2:13" ht="16.149999999999999" thickBot="1">
      <c r="B9" s="1"/>
      <c r="C9" s="23" t="s">
        <v>102</v>
      </c>
      <c r="D9" s="24">
        <v>1</v>
      </c>
      <c r="E9" s="24">
        <f>+G9/F9</f>
        <v>1.0180995475113124</v>
      </c>
      <c r="F9" s="25">
        <v>500</v>
      </c>
      <c r="G9" s="26">
        <f>+$E$4/H9</f>
        <v>509.04977375565613</v>
      </c>
      <c r="H9" s="48">
        <v>1.0608</v>
      </c>
      <c r="I9" s="28">
        <f>+F9/(G9)</f>
        <v>0.98222222222222222</v>
      </c>
      <c r="J9" s="28">
        <v>1</v>
      </c>
      <c r="K9" s="28">
        <f>+L9</f>
        <v>1.7777777777777781E-2</v>
      </c>
      <c r="L9" s="28">
        <f>+J9-I9</f>
        <v>1.7777777777777781E-2</v>
      </c>
      <c r="M9" s="1"/>
    </row>
    <row r="10" spans="2:13" ht="15.6">
      <c r="B10" s="1"/>
      <c r="C10" s="30"/>
      <c r="D10" s="31"/>
      <c r="E10" s="31"/>
      <c r="F10" s="32"/>
      <c r="G10" s="33"/>
      <c r="H10" s="6"/>
      <c r="I10" s="1"/>
      <c r="J10" s="34"/>
      <c r="K10" s="16"/>
      <c r="L10" s="1"/>
    </row>
    <row r="12" spans="2:13" ht="15" thickBot="1"/>
    <row r="13" spans="2:13" ht="78.599999999999994" thickBot="1">
      <c r="C13" s="46" t="s">
        <v>103</v>
      </c>
      <c r="D13" s="18" t="s">
        <v>9</v>
      </c>
      <c r="E13" s="19" t="s">
        <v>10</v>
      </c>
      <c r="F13" s="18" t="s">
        <v>11</v>
      </c>
      <c r="G13" s="18" t="s">
        <v>12</v>
      </c>
      <c r="H13" s="20" t="s">
        <v>13</v>
      </c>
      <c r="I13" s="21" t="s">
        <v>14</v>
      </c>
      <c r="J13" s="21" t="s">
        <v>15</v>
      </c>
      <c r="K13" s="22" t="s">
        <v>16</v>
      </c>
      <c r="L13" s="22" t="s">
        <v>17</v>
      </c>
    </row>
    <row r="14" spans="2:13" ht="16.149999999999999" thickBot="1">
      <c r="C14" s="23" t="s">
        <v>104</v>
      </c>
      <c r="D14" s="24">
        <v>1</v>
      </c>
      <c r="E14" s="24">
        <f>+G14/F14</f>
        <v>0.7526132404181185</v>
      </c>
      <c r="F14" s="25">
        <v>500</v>
      </c>
      <c r="G14" s="26">
        <f>+$E$4/H14</f>
        <v>376.30662020905925</v>
      </c>
      <c r="H14" s="48">
        <v>1.4350000000000001</v>
      </c>
      <c r="I14" s="28">
        <f>+F14/(G14+G15+G16)</f>
        <v>0.4429012345679012</v>
      </c>
      <c r="J14" s="28">
        <v>1</v>
      </c>
      <c r="K14" s="28">
        <f>+L14</f>
        <v>0.5570987654320988</v>
      </c>
      <c r="L14" s="28">
        <f>+J14-I14</f>
        <v>0.5570987654320988</v>
      </c>
    </row>
    <row r="15" spans="2:13" ht="16.149999999999999" thickBot="1">
      <c r="C15" s="30" t="s">
        <v>105</v>
      </c>
      <c r="D15" s="24">
        <v>1</v>
      </c>
      <c r="E15" s="24">
        <f>+G15/F15</f>
        <v>0.7526132404181185</v>
      </c>
      <c r="F15" s="25">
        <v>500</v>
      </c>
      <c r="G15" s="26">
        <f>+$E$4/H15</f>
        <v>376.30662020905925</v>
      </c>
      <c r="H15" s="48">
        <v>1.4350000000000001</v>
      </c>
      <c r="I15" s="1"/>
      <c r="J15" s="34"/>
      <c r="K15" s="16"/>
    </row>
    <row r="16" spans="2:13" ht="16.149999999999999" thickBot="1">
      <c r="C16" s="30" t="s">
        <v>106</v>
      </c>
      <c r="D16" s="24">
        <v>1</v>
      </c>
      <c r="E16" s="24">
        <f>+G16/F16</f>
        <v>0.7526132404181185</v>
      </c>
      <c r="F16" s="25">
        <v>500</v>
      </c>
      <c r="G16" s="26">
        <f>+$E$4/H16</f>
        <v>376.30662020905925</v>
      </c>
      <c r="H16" s="48">
        <v>1.4350000000000001</v>
      </c>
    </row>
    <row r="17" spans="3:18" ht="15" thickBot="1">
      <c r="G17" s="50"/>
    </row>
    <row r="18" spans="3:18" ht="78.599999999999994" thickBot="1">
      <c r="C18" s="46" t="s">
        <v>107</v>
      </c>
      <c r="D18" s="18" t="s">
        <v>9</v>
      </c>
      <c r="E18" s="19" t="s">
        <v>10</v>
      </c>
      <c r="F18" s="18" t="s">
        <v>11</v>
      </c>
      <c r="G18" s="18" t="s">
        <v>12</v>
      </c>
      <c r="H18" s="20" t="s">
        <v>13</v>
      </c>
      <c r="I18" s="21" t="s">
        <v>14</v>
      </c>
      <c r="J18" s="21" t="s">
        <v>15</v>
      </c>
      <c r="K18" s="22" t="s">
        <v>16</v>
      </c>
      <c r="L18" s="22" t="s">
        <v>17</v>
      </c>
    </row>
    <row r="19" spans="3:18" ht="16.149999999999999" thickBot="1">
      <c r="C19" s="23" t="s">
        <v>108</v>
      </c>
      <c r="D19" s="24">
        <v>1</v>
      </c>
      <c r="E19" s="24">
        <f>+G19/F19</f>
        <v>0.71301247771836007</v>
      </c>
      <c r="F19" s="25">
        <v>500</v>
      </c>
      <c r="G19" s="26">
        <f>+$E$4/H19</f>
        <v>356.50623885918003</v>
      </c>
      <c r="H19" s="48">
        <v>1.5146999999999999</v>
      </c>
      <c r="I19" s="28">
        <f>+F19/(G19+G20)</f>
        <v>0.70125000000000004</v>
      </c>
      <c r="J19" s="28">
        <v>1</v>
      </c>
      <c r="K19" s="28">
        <f>+L19</f>
        <v>0.29874999999999996</v>
      </c>
      <c r="L19" s="28">
        <f>+J19-I19</f>
        <v>0.29874999999999996</v>
      </c>
    </row>
    <row r="20" spans="3:18" ht="16.149999999999999" thickBot="1">
      <c r="C20" s="30" t="s">
        <v>109</v>
      </c>
      <c r="D20" s="24">
        <v>1</v>
      </c>
      <c r="E20" s="24">
        <f>+G20/F20</f>
        <v>0.71301247771836007</v>
      </c>
      <c r="F20" s="25">
        <v>500</v>
      </c>
      <c r="G20" s="26">
        <f>+$E$4/H20</f>
        <v>356.50623885918003</v>
      </c>
      <c r="H20" s="48">
        <v>1.5146999999999999</v>
      </c>
      <c r="I20" s="1"/>
      <c r="J20" s="34"/>
      <c r="K20" s="16"/>
    </row>
    <row r="22" spans="3:18" ht="15" thickBot="1"/>
    <row r="23" spans="3:18" ht="78.599999999999994" thickBot="1">
      <c r="C23" s="46" t="s">
        <v>110</v>
      </c>
      <c r="D23" s="18" t="s">
        <v>9</v>
      </c>
      <c r="E23" s="19" t="s">
        <v>10</v>
      </c>
      <c r="F23" s="18" t="s">
        <v>11</v>
      </c>
      <c r="G23" s="18" t="s">
        <v>12</v>
      </c>
      <c r="H23" s="20" t="s">
        <v>13</v>
      </c>
      <c r="I23" s="21" t="s">
        <v>14</v>
      </c>
      <c r="J23" s="21" t="s">
        <v>15</v>
      </c>
      <c r="K23" s="22" t="s">
        <v>16</v>
      </c>
      <c r="L23" s="22" t="s">
        <v>17</v>
      </c>
    </row>
    <row r="24" spans="3:18" ht="16.149999999999999" thickBot="1">
      <c r="C24" s="23" t="s">
        <v>111</v>
      </c>
      <c r="D24" s="24">
        <v>1</v>
      </c>
      <c r="E24" s="24">
        <f>+G24/F24</f>
        <v>0.76013513513513509</v>
      </c>
      <c r="F24" s="25">
        <v>500</v>
      </c>
      <c r="G24" s="26">
        <f>+$E$4/H24</f>
        <v>380.06756756756755</v>
      </c>
      <c r="H24" s="48">
        <v>1.4208000000000001</v>
      </c>
      <c r="I24" s="28">
        <f>+F24/(G24+G25)</f>
        <v>1.3155555555555556</v>
      </c>
      <c r="J24" s="28">
        <v>1</v>
      </c>
      <c r="K24" s="28">
        <f>+L24</f>
        <v>-0.31555555555555559</v>
      </c>
      <c r="L24" s="28">
        <f>+J24-I24</f>
        <v>-0.31555555555555559</v>
      </c>
    </row>
    <row r="25" spans="3:18" ht="15.6">
      <c r="C25" s="30"/>
      <c r="D25" s="31"/>
      <c r="E25" s="31"/>
      <c r="F25" s="32"/>
      <c r="G25" s="33"/>
      <c r="H25" s="6"/>
      <c r="I25" s="1"/>
      <c r="J25" s="34"/>
      <c r="K25" s="16"/>
    </row>
    <row r="27" spans="3:18" ht="15" thickBot="1"/>
    <row r="28" spans="3:18" ht="78.599999999999994" thickBot="1">
      <c r="C28" s="46" t="s">
        <v>112</v>
      </c>
      <c r="D28" s="18" t="s">
        <v>9</v>
      </c>
      <c r="E28" s="19" t="s">
        <v>10</v>
      </c>
      <c r="F28" s="18" t="s">
        <v>11</v>
      </c>
      <c r="G28" s="18" t="s">
        <v>12</v>
      </c>
      <c r="H28" s="20" t="s">
        <v>13</v>
      </c>
      <c r="I28" s="21" t="s">
        <v>14</v>
      </c>
      <c r="J28" s="21" t="s">
        <v>15</v>
      </c>
      <c r="K28" s="22" t="s">
        <v>16</v>
      </c>
      <c r="L28" s="22" t="s">
        <v>17</v>
      </c>
    </row>
    <row r="29" spans="3:18" ht="16.149999999999999" thickBot="1">
      <c r="C29" s="23" t="s">
        <v>113</v>
      </c>
      <c r="D29" s="24">
        <v>1</v>
      </c>
      <c r="E29" s="24">
        <f>+G29/F29</f>
        <v>2.3290920854000432</v>
      </c>
      <c r="F29" s="25">
        <v>500</v>
      </c>
      <c r="G29" s="26">
        <f>+$E$4/H29</f>
        <v>1164.5460427000216</v>
      </c>
      <c r="H29" s="48">
        <v>0.4637</v>
      </c>
      <c r="I29" s="28">
        <f>+F29/(G29)</f>
        <v>0.42935185185185182</v>
      </c>
      <c r="J29" s="28">
        <v>1</v>
      </c>
      <c r="K29" s="28">
        <f>+L29</f>
        <v>0.57064814814814824</v>
      </c>
      <c r="L29" s="28">
        <f>+J29-I29</f>
        <v>0.57064814814814824</v>
      </c>
      <c r="R29">
        <v>28</v>
      </c>
    </row>
    <row r="30" spans="3:18" ht="15.6">
      <c r="C30" s="30"/>
      <c r="D30" s="31"/>
      <c r="E30" s="31"/>
      <c r="F30" s="32"/>
      <c r="G30" s="33"/>
      <c r="H30" s="6"/>
      <c r="I30" s="1"/>
      <c r="J30" s="34"/>
      <c r="K30" s="16"/>
    </row>
    <row r="32" spans="3:18" ht="15" thickBot="1">
      <c r="C32" t="s">
        <v>87</v>
      </c>
    </row>
    <row r="33" spans="3:12" ht="78.599999999999994" thickBot="1">
      <c r="C33" s="46" t="s">
        <v>114</v>
      </c>
      <c r="D33" s="18" t="s">
        <v>9</v>
      </c>
      <c r="E33" s="19" t="s">
        <v>10</v>
      </c>
      <c r="F33" s="18" t="s">
        <v>11</v>
      </c>
      <c r="G33" s="18" t="s">
        <v>12</v>
      </c>
      <c r="H33" s="20" t="s">
        <v>13</v>
      </c>
      <c r="I33" s="21" t="s">
        <v>14</v>
      </c>
      <c r="J33" s="21" t="s">
        <v>15</v>
      </c>
      <c r="K33" s="22" t="s">
        <v>16</v>
      </c>
      <c r="L33" s="22" t="s">
        <v>17</v>
      </c>
    </row>
    <row r="34" spans="3:12" ht="16.149999999999999" thickBot="1">
      <c r="C34" s="23" t="s">
        <v>113</v>
      </c>
      <c r="D34" s="24">
        <v>1</v>
      </c>
      <c r="E34" s="24">
        <f>+G34/F34</f>
        <v>3</v>
      </c>
      <c r="F34" s="25">
        <v>500</v>
      </c>
      <c r="G34" s="26">
        <f>+$E$4/H34</f>
        <v>1500</v>
      </c>
      <c r="H34" s="48">
        <v>0.36</v>
      </c>
      <c r="I34" s="28">
        <f>+F34/(G34)</f>
        <v>0.33333333333333331</v>
      </c>
      <c r="J34" s="28">
        <v>1</v>
      </c>
      <c r="K34" s="28">
        <f>+L34</f>
        <v>0.66666666666666674</v>
      </c>
      <c r="L34" s="28">
        <f>+J34-I34</f>
        <v>0.66666666666666674</v>
      </c>
    </row>
    <row r="35" spans="3:12" ht="15.6">
      <c r="C35" s="30"/>
      <c r="D35" s="31"/>
      <c r="E35" s="31"/>
      <c r="F35" s="32"/>
      <c r="G35" s="33"/>
      <c r="H35" s="6"/>
      <c r="I35" s="1"/>
      <c r="J35" s="34"/>
      <c r="K35" s="16"/>
    </row>
    <row r="38" spans="3:12" ht="15.6">
      <c r="C38" s="35"/>
      <c r="D38" s="36"/>
      <c r="E38" s="5"/>
      <c r="F38" s="36"/>
      <c r="G38" s="36"/>
      <c r="H38" s="6"/>
      <c r="I38" s="36"/>
      <c r="J38" s="36"/>
      <c r="K38" s="36"/>
    </row>
    <row r="39" spans="3:12" ht="15.6">
      <c r="C39" s="37"/>
      <c r="D39" s="38"/>
      <c r="E39" s="38"/>
      <c r="F39" s="39"/>
      <c r="G39" s="39"/>
      <c r="H39" s="6"/>
      <c r="I39" s="34"/>
      <c r="J39" s="34"/>
      <c r="K39" s="16"/>
    </row>
    <row r="40" spans="3:12" ht="15.6">
      <c r="C40" s="37"/>
      <c r="D40" s="38"/>
      <c r="E40" s="38"/>
      <c r="F40" s="39"/>
      <c r="G40" s="39"/>
      <c r="H40" s="6"/>
      <c r="I40" s="1"/>
      <c r="J40" s="34"/>
      <c r="K40" s="16"/>
    </row>
    <row r="43" spans="3:12" ht="15.6">
      <c r="C43" s="35"/>
      <c r="D43" s="36"/>
      <c r="E43" s="5"/>
      <c r="F43" s="36"/>
      <c r="G43" s="36"/>
      <c r="H43" s="6"/>
      <c r="I43" s="36"/>
      <c r="J43" s="36"/>
      <c r="K43" s="36"/>
    </row>
    <row r="44" spans="3:12" ht="15.6">
      <c r="C44" s="37"/>
      <c r="D44" s="38"/>
      <c r="E44" s="38"/>
      <c r="F44" s="39"/>
      <c r="G44" s="39"/>
      <c r="H44" s="6"/>
      <c r="I44" s="34"/>
      <c r="J44" s="34"/>
      <c r="K44" s="16"/>
    </row>
    <row r="45" spans="3:12" ht="15.6">
      <c r="C45" s="37"/>
      <c r="D45" s="38"/>
      <c r="E45" s="38"/>
      <c r="F45" s="39"/>
      <c r="G45" s="39"/>
      <c r="H45" s="6"/>
      <c r="I45" s="1"/>
      <c r="J45" s="34"/>
      <c r="K45" s="16"/>
    </row>
    <row r="48" spans="3:12" ht="15.6">
      <c r="C48" s="35"/>
      <c r="D48" s="36"/>
      <c r="E48" s="5"/>
      <c r="F48" s="36"/>
      <c r="G48" s="36"/>
      <c r="H48" s="6"/>
      <c r="I48" s="36"/>
      <c r="J48" s="36"/>
      <c r="K48" s="36"/>
    </row>
    <row r="49" spans="3:11" ht="15.6">
      <c r="C49" s="37"/>
      <c r="D49" s="38"/>
      <c r="E49" s="38"/>
      <c r="F49" s="39"/>
      <c r="G49" s="39"/>
      <c r="H49" s="6"/>
      <c r="I49" s="34"/>
      <c r="J49" s="34"/>
      <c r="K49" s="16"/>
    </row>
    <row r="50" spans="3:11" ht="15.6">
      <c r="C50" s="37"/>
      <c r="D50" s="38"/>
      <c r="E50" s="38"/>
      <c r="F50" s="39"/>
      <c r="G50" s="39"/>
      <c r="H50" s="6"/>
      <c r="I50" s="1"/>
      <c r="J50" s="34"/>
      <c r="K50" s="16"/>
    </row>
    <row r="53" spans="3:11" ht="15.6">
      <c r="C53" s="35"/>
      <c r="D53" s="36"/>
      <c r="E53" s="5"/>
      <c r="F53" s="36"/>
      <c r="G53" s="36"/>
      <c r="H53" s="6"/>
      <c r="I53" s="36"/>
      <c r="J53" s="36"/>
      <c r="K53" s="36"/>
    </row>
    <row r="54" spans="3:11" ht="15.6">
      <c r="C54" s="37"/>
      <c r="D54" s="38"/>
      <c r="E54" s="38"/>
      <c r="F54" s="39"/>
      <c r="G54" s="39"/>
      <c r="H54" s="6"/>
      <c r="I54" s="34"/>
      <c r="J54" s="34"/>
      <c r="K54" s="16"/>
    </row>
    <row r="55" spans="3:11" ht="15.6">
      <c r="C55" s="37"/>
      <c r="D55" s="38"/>
      <c r="E55" s="38"/>
      <c r="F55" s="39"/>
      <c r="G55" s="39"/>
      <c r="H55" s="6"/>
      <c r="I55" s="1"/>
      <c r="J55" s="34"/>
      <c r="K55" s="16"/>
    </row>
  </sheetData>
  <mergeCells count="2">
    <mergeCell ref="I2:I4"/>
    <mergeCell ref="C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ALEJANDRO PONCE SAUCEDA</dc:creator>
  <cp:keywords/>
  <dc:description/>
  <cp:lastModifiedBy/>
  <cp:revision/>
  <dcterms:created xsi:type="dcterms:W3CDTF">2024-11-14T12:50:50Z</dcterms:created>
  <dcterms:modified xsi:type="dcterms:W3CDTF">2025-02-11T17:10:41Z</dcterms:modified>
  <cp:category/>
  <cp:contentStatus/>
</cp:coreProperties>
</file>